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555" yWindow="105" windowWidth="23715" windowHeight="9945" activeTab="1"/>
  </bookViews>
  <sheets>
    <sheet name="2019 세입총괄" sheetId="1" r:id="rId1"/>
    <sheet name="2019 세출총괄" sheetId="4" r:id="rId2"/>
  </sheets>
  <definedNames>
    <definedName name="_xlnm.Print_Area" localSheetId="0">'2019 세입총괄'!$C$1:$H$27</definedName>
  </definedNames>
  <calcPr calcId="145621"/>
</workbook>
</file>

<file path=xl/calcChain.xml><?xml version="1.0" encoding="utf-8"?>
<calcChain xmlns="http://schemas.openxmlformats.org/spreadsheetml/2006/main">
  <c r="W8" i="4" l="1"/>
  <c r="I122" i="4"/>
  <c r="M11" i="4"/>
  <c r="M9" i="4"/>
  <c r="M10" i="4"/>
  <c r="L11" i="4"/>
  <c r="L10" i="4"/>
  <c r="L9" i="4"/>
  <c r="K11" i="4"/>
  <c r="K10" i="4"/>
  <c r="K9" i="4"/>
  <c r="G11" i="4"/>
  <c r="G10" i="4"/>
  <c r="G9" i="4"/>
  <c r="F11" i="4"/>
  <c r="F10" i="4"/>
  <c r="F9" i="4"/>
  <c r="E11" i="4"/>
  <c r="E10" i="4"/>
  <c r="E9" i="4"/>
  <c r="O121" i="4"/>
  <c r="N121" i="4"/>
  <c r="M121" i="4"/>
  <c r="L122" i="4"/>
  <c r="L123" i="4"/>
  <c r="O123" i="4"/>
  <c r="N123" i="4"/>
  <c r="M123" i="4"/>
  <c r="O122" i="4"/>
  <c r="N122" i="4"/>
  <c r="M122" i="4"/>
  <c r="M119" i="4"/>
  <c r="I121" i="4"/>
  <c r="O119" i="4"/>
  <c r="N119" i="4"/>
  <c r="O120" i="4"/>
  <c r="N120" i="4"/>
  <c r="M120" i="4"/>
  <c r="G121" i="4"/>
  <c r="G122" i="4"/>
  <c r="G123" i="4"/>
  <c r="F121" i="4"/>
  <c r="F122" i="4"/>
  <c r="F123" i="4"/>
  <c r="E121" i="4"/>
  <c r="E122" i="4"/>
  <c r="E123" i="4"/>
  <c r="G120" i="4"/>
  <c r="F120" i="4"/>
  <c r="E120" i="4"/>
  <c r="K123" i="4"/>
  <c r="J123" i="4"/>
  <c r="I123" i="4"/>
  <c r="K122" i="4"/>
  <c r="J122" i="4"/>
  <c r="K121" i="4"/>
  <c r="J121" i="4"/>
  <c r="K120" i="4"/>
  <c r="J120" i="4"/>
  <c r="I120" i="4"/>
  <c r="G119" i="4"/>
  <c r="K119" i="4"/>
  <c r="J119" i="4"/>
  <c r="I119" i="4"/>
  <c r="F119" i="4" l="1"/>
  <c r="E119" i="4"/>
  <c r="O34" i="4" l="1"/>
  <c r="H34" i="4"/>
  <c r="I21" i="4"/>
  <c r="T10" i="4"/>
  <c r="O8" i="4"/>
  <c r="O7" i="4" s="1"/>
  <c r="T11" i="4"/>
  <c r="K8" i="4"/>
  <c r="K7" i="4" s="1"/>
  <c r="J25" i="1"/>
  <c r="D89" i="4"/>
  <c r="D71" i="4"/>
  <c r="D52" i="4"/>
  <c r="D42" i="4"/>
  <c r="D19" i="4"/>
  <c r="I11" i="4"/>
  <c r="U11" i="4" s="1"/>
  <c r="I10" i="4"/>
  <c r="U10" i="4" s="1"/>
  <c r="H9" i="4"/>
  <c r="H8" i="4" s="1"/>
  <c r="H7" i="4" s="1"/>
  <c r="N8" i="4"/>
  <c r="N7" i="4" s="1"/>
  <c r="J17" i="4"/>
  <c r="K17" i="4"/>
  <c r="L17" i="4"/>
  <c r="E18" i="4"/>
  <c r="E17" i="4" s="1"/>
  <c r="F18" i="4"/>
  <c r="F17" i="4" s="1"/>
  <c r="G18" i="4"/>
  <c r="H18" i="4"/>
  <c r="H17" i="4" s="1"/>
  <c r="M18" i="4"/>
  <c r="M17" i="4" s="1"/>
  <c r="U8" i="4" l="1"/>
  <c r="U7" i="4" s="1"/>
  <c r="I8" i="4"/>
  <c r="I7" i="4" s="1"/>
  <c r="T9" i="4"/>
  <c r="T8" i="4" s="1"/>
  <c r="J11" i="4"/>
  <c r="I17" i="4"/>
  <c r="J10" i="4"/>
  <c r="D18" i="4"/>
  <c r="J26" i="1"/>
  <c r="J24" i="1"/>
  <c r="J20" i="1"/>
  <c r="J16" i="1" l="1"/>
  <c r="J22" i="1"/>
  <c r="J21" i="1" s="1"/>
  <c r="H21" i="1"/>
  <c r="G21" i="1"/>
  <c r="J17" i="1" l="1"/>
  <c r="H23" i="1"/>
  <c r="G23" i="1"/>
  <c r="J19" i="1"/>
  <c r="J18" i="1"/>
  <c r="J15" i="1"/>
  <c r="J14" i="1"/>
  <c r="J13" i="1"/>
  <c r="J12" i="1"/>
  <c r="J11" i="1"/>
  <c r="J10" i="1"/>
  <c r="J9" i="1"/>
  <c r="J8" i="1"/>
  <c r="J7" i="1"/>
  <c r="H6" i="1"/>
  <c r="G6" i="1"/>
  <c r="J23" i="1" l="1"/>
  <c r="G5" i="1"/>
  <c r="J6" i="1"/>
  <c r="H5" i="1"/>
  <c r="J5" i="1" l="1"/>
  <c r="I20" i="4"/>
  <c r="I19" i="4"/>
  <c r="D20" i="4"/>
  <c r="D21" i="4"/>
  <c r="I18" i="4" l="1"/>
  <c r="L106" i="4"/>
  <c r="M106" i="4"/>
  <c r="N106" i="4"/>
  <c r="O106" i="4"/>
  <c r="K111" i="4"/>
  <c r="H113" i="4"/>
  <c r="H112" i="4"/>
  <c r="D113" i="4"/>
  <c r="D112" i="4"/>
  <c r="G111" i="4"/>
  <c r="D111" i="4" s="1"/>
  <c r="K109" i="4"/>
  <c r="J109" i="4"/>
  <c r="I109" i="4"/>
  <c r="H110" i="4"/>
  <c r="H109" i="4" s="1"/>
  <c r="G109" i="4"/>
  <c r="F109" i="4"/>
  <c r="E109" i="4"/>
  <c r="D110" i="4"/>
  <c r="D109" i="4" s="1"/>
  <c r="H108" i="4"/>
  <c r="H107" i="4" s="1"/>
  <c r="D108" i="4"/>
  <c r="D107" i="4" s="1"/>
  <c r="K107" i="4"/>
  <c r="J107" i="4"/>
  <c r="I107" i="4"/>
  <c r="G107" i="4"/>
  <c r="F107" i="4"/>
  <c r="E107" i="4"/>
  <c r="F106" i="4" l="1"/>
  <c r="H111" i="4"/>
  <c r="H106" i="4" s="1"/>
  <c r="I106" i="4"/>
  <c r="K106" i="4"/>
  <c r="G106" i="4"/>
  <c r="E106" i="4"/>
  <c r="D106" i="4"/>
  <c r="J106" i="4"/>
  <c r="D100" i="4"/>
  <c r="D99" i="4" s="1"/>
  <c r="H100" i="4"/>
  <c r="H99" i="4"/>
  <c r="H98" i="4" s="1"/>
  <c r="K98" i="4"/>
  <c r="J98" i="4"/>
  <c r="I98" i="4"/>
  <c r="G99" i="4" l="1"/>
  <c r="G98" i="4" s="1"/>
  <c r="E99" i="4"/>
  <c r="E98" i="4" s="1"/>
  <c r="F99" i="4" l="1"/>
  <c r="F98" i="4" s="1"/>
  <c r="D98" i="4" s="1"/>
  <c r="G91" i="4" l="1"/>
  <c r="G92" i="4"/>
  <c r="F91" i="4"/>
  <c r="F92" i="4"/>
  <c r="G90" i="4"/>
  <c r="M8" i="4" s="1"/>
  <c r="M7" i="4" s="1"/>
  <c r="F90" i="4"/>
  <c r="H92" i="4" l="1"/>
  <c r="H91" i="4"/>
  <c r="H90" i="4"/>
  <c r="M90" i="4"/>
  <c r="K89" i="4"/>
  <c r="J89" i="4"/>
  <c r="I89" i="4"/>
  <c r="H88" i="4"/>
  <c r="K87" i="4"/>
  <c r="J87" i="4"/>
  <c r="I87" i="4"/>
  <c r="D87" i="4"/>
  <c r="H86" i="4"/>
  <c r="H85" i="4"/>
  <c r="K84" i="4"/>
  <c r="J84" i="4"/>
  <c r="I84" i="4"/>
  <c r="E84" i="4"/>
  <c r="D84" i="4"/>
  <c r="H83" i="4"/>
  <c r="E82" i="4"/>
  <c r="K82" i="4"/>
  <c r="J82" i="4"/>
  <c r="I82" i="4"/>
  <c r="D82" i="4"/>
  <c r="H81" i="4"/>
  <c r="K80" i="4"/>
  <c r="J80" i="4"/>
  <c r="I80" i="4"/>
  <c r="D80" i="4"/>
  <c r="D79" i="4" l="1"/>
  <c r="I79" i="4"/>
  <c r="R9" i="4"/>
  <c r="J79" i="4"/>
  <c r="K79" i="4"/>
  <c r="L8" i="4"/>
  <c r="L7" i="4" s="1"/>
  <c r="J7" i="4" s="1"/>
  <c r="J9" i="4"/>
  <c r="J8" i="4" s="1"/>
  <c r="H89" i="4"/>
  <c r="E87" i="4"/>
  <c r="H82" i="4"/>
  <c r="H87" i="4"/>
  <c r="H80" i="4"/>
  <c r="H84" i="4"/>
  <c r="G87" i="4"/>
  <c r="E89" i="4"/>
  <c r="F84" i="4"/>
  <c r="G84" i="4"/>
  <c r="F82" i="4"/>
  <c r="G82" i="4"/>
  <c r="G80" i="4"/>
  <c r="E80" i="4"/>
  <c r="E79" i="4" s="1"/>
  <c r="H79" i="4" l="1"/>
  <c r="F87" i="4"/>
  <c r="N90" i="4"/>
  <c r="F89" i="4"/>
  <c r="O90" i="4"/>
  <c r="G89" i="4"/>
  <c r="G79" i="4" s="1"/>
  <c r="F80" i="4"/>
  <c r="F79" i="4" l="1"/>
  <c r="L90" i="4"/>
  <c r="H73" i="4" l="1"/>
  <c r="E73" i="4"/>
  <c r="H72" i="4"/>
  <c r="E72" i="4"/>
  <c r="H71" i="4"/>
  <c r="I70" i="4"/>
  <c r="J70" i="4"/>
  <c r="J69" i="4" s="1"/>
  <c r="G72" i="4" l="1"/>
  <c r="S10" i="4" s="1"/>
  <c r="Q10" i="4"/>
  <c r="G73" i="4"/>
  <c r="S11" i="4" s="1"/>
  <c r="I69" i="4"/>
  <c r="K70" i="4"/>
  <c r="K69" i="4" s="1"/>
  <c r="F73" i="4"/>
  <c r="R11" i="4" s="1"/>
  <c r="F72" i="4"/>
  <c r="D10" i="4" l="1"/>
  <c r="R10" i="4"/>
  <c r="R8" i="4" s="1"/>
  <c r="R7" i="4" s="1"/>
  <c r="D11" i="4"/>
  <c r="Q11" i="4"/>
  <c r="P11" i="4" s="1"/>
  <c r="H70" i="4"/>
  <c r="H69" i="4" s="1"/>
  <c r="P10" i="4" l="1"/>
  <c r="O63" i="4"/>
  <c r="N63" i="4"/>
  <c r="M63" i="4"/>
  <c r="D63" i="4"/>
  <c r="N62" i="4"/>
  <c r="I61" i="4"/>
  <c r="I60" i="4" s="1"/>
  <c r="D62" i="4"/>
  <c r="G61" i="4"/>
  <c r="G60" i="4" s="1"/>
  <c r="F61" i="4"/>
  <c r="F60" i="4" s="1"/>
  <c r="E61" i="4"/>
  <c r="E60" i="4" s="1"/>
  <c r="O54" i="4"/>
  <c r="N54" i="4"/>
  <c r="M54" i="4"/>
  <c r="H54" i="4"/>
  <c r="O53" i="4"/>
  <c r="H53" i="4"/>
  <c r="M53" i="4"/>
  <c r="D53" i="4"/>
  <c r="H52" i="4"/>
  <c r="N52" i="4"/>
  <c r="M52" i="4"/>
  <c r="I51" i="4"/>
  <c r="I50" i="4" s="1"/>
  <c r="G51" i="4"/>
  <c r="G50" i="4" s="1"/>
  <c r="F51" i="4"/>
  <c r="F50" i="4" s="1"/>
  <c r="E51" i="4"/>
  <c r="E50" i="4" s="1"/>
  <c r="O44" i="4"/>
  <c r="N44" i="4"/>
  <c r="M44" i="4"/>
  <c r="H44" i="4"/>
  <c r="D44" i="4"/>
  <c r="L43" i="4"/>
  <c r="H43" i="4"/>
  <c r="O42" i="4"/>
  <c r="N42" i="4"/>
  <c r="M42" i="4"/>
  <c r="K41" i="4"/>
  <c r="K40" i="4" s="1"/>
  <c r="I41" i="4"/>
  <c r="I40" i="4" s="1"/>
  <c r="G41" i="4"/>
  <c r="G40" i="4" s="1"/>
  <c r="F41" i="4"/>
  <c r="F40" i="4" s="1"/>
  <c r="E41" i="4"/>
  <c r="E40" i="4" s="1"/>
  <c r="N61" i="4" l="1"/>
  <c r="N60" i="4" s="1"/>
  <c r="L54" i="4"/>
  <c r="J61" i="4"/>
  <c r="J60" i="4" s="1"/>
  <c r="L63" i="4"/>
  <c r="D41" i="4"/>
  <c r="D40" i="4" s="1"/>
  <c r="D60" i="4"/>
  <c r="H62" i="4"/>
  <c r="D61" i="4"/>
  <c r="K61" i="4"/>
  <c r="K60" i="4" s="1"/>
  <c r="M62" i="4"/>
  <c r="H63" i="4"/>
  <c r="O62" i="4"/>
  <c r="O61" i="4" s="1"/>
  <c r="O60" i="4" s="1"/>
  <c r="D51" i="4"/>
  <c r="D50" i="4" s="1"/>
  <c r="M51" i="4"/>
  <c r="M50" i="4" s="1"/>
  <c r="H51" i="4"/>
  <c r="H50" i="4" s="1"/>
  <c r="N53" i="4"/>
  <c r="N51" i="4" s="1"/>
  <c r="N50" i="4" s="1"/>
  <c r="K51" i="4"/>
  <c r="K50" i="4" s="1"/>
  <c r="O52" i="4"/>
  <c r="O51" i="4" s="1"/>
  <c r="O50" i="4" s="1"/>
  <c r="J51" i="4"/>
  <c r="J50" i="4" s="1"/>
  <c r="O41" i="4"/>
  <c r="O40" i="4" s="1"/>
  <c r="L42" i="4"/>
  <c r="M41" i="4"/>
  <c r="L44" i="4"/>
  <c r="N41" i="4"/>
  <c r="N40" i="4" s="1"/>
  <c r="H42" i="4"/>
  <c r="J41" i="4"/>
  <c r="H61" i="4" l="1"/>
  <c r="H60" i="4" s="1"/>
  <c r="L53" i="4"/>
  <c r="M61" i="4"/>
  <c r="M60" i="4" s="1"/>
  <c r="L62" i="4"/>
  <c r="L61" i="4" s="1"/>
  <c r="L60" i="4" s="1"/>
  <c r="L52" i="4"/>
  <c r="L41" i="4"/>
  <c r="L40" i="4" s="1"/>
  <c r="M40" i="4"/>
  <c r="J40" i="4"/>
  <c r="H41" i="4"/>
  <c r="H40" i="4" s="1"/>
  <c r="L51" i="4" l="1"/>
  <c r="L50" i="4" s="1"/>
  <c r="N34" i="4" l="1"/>
  <c r="J32" i="4"/>
  <c r="J31" i="4" s="1"/>
  <c r="M34" i="4"/>
  <c r="D34" i="4"/>
  <c r="K32" i="4"/>
  <c r="K31" i="4" s="1"/>
  <c r="N33" i="4"/>
  <c r="M33" i="4"/>
  <c r="D33" i="4"/>
  <c r="I32" i="4"/>
  <c r="I31" i="4" s="1"/>
  <c r="G32" i="4"/>
  <c r="G31" i="4" s="1"/>
  <c r="F32" i="4"/>
  <c r="F31" i="4" s="1"/>
  <c r="E32" i="4"/>
  <c r="E31" i="4" s="1"/>
  <c r="D31" i="4" l="1"/>
  <c r="D32" i="4"/>
  <c r="L34" i="4"/>
  <c r="N32" i="4"/>
  <c r="N31" i="4" s="1"/>
  <c r="M32" i="4"/>
  <c r="M31" i="4" s="1"/>
  <c r="O33" i="4"/>
  <c r="O32" i="4" s="1"/>
  <c r="O31" i="4" s="1"/>
  <c r="H33" i="4"/>
  <c r="L33" i="4" l="1"/>
  <c r="L32" i="4" s="1"/>
  <c r="L31" i="4" s="1"/>
  <c r="H32" i="4"/>
  <c r="H31" i="4" s="1"/>
  <c r="Q25" i="4" l="1"/>
  <c r="N25" i="4" s="1"/>
  <c r="I25" i="4"/>
  <c r="D25" i="4"/>
  <c r="Q24" i="4"/>
  <c r="N24" i="4" s="1"/>
  <c r="I24" i="4"/>
  <c r="D24" i="4"/>
  <c r="I23" i="4"/>
  <c r="D23" i="4"/>
  <c r="G22" i="4"/>
  <c r="G17" i="4" s="1"/>
  <c r="D17" i="4" s="1"/>
  <c r="D22" i="4" l="1"/>
  <c r="I22" i="4"/>
  <c r="Q23" i="4"/>
  <c r="Q22" i="4" l="1"/>
  <c r="N22" i="4" s="1"/>
  <c r="N23" i="4"/>
  <c r="D70" i="4"/>
  <c r="Q9" i="4"/>
  <c r="Q8" i="4" s="1"/>
  <c r="Q7" i="4" s="1"/>
  <c r="O71" i="4" l="1"/>
  <c r="E70" i="4"/>
  <c r="E69" i="4" s="1"/>
  <c r="E8" i="4"/>
  <c r="G70" i="4"/>
  <c r="G69" i="4" s="1"/>
  <c r="M71" i="4"/>
  <c r="G8" i="4" l="1"/>
  <c r="G7" i="4" s="1"/>
  <c r="S9" i="4"/>
  <c r="E7" i="4"/>
  <c r="F70" i="4"/>
  <c r="F69" i="4" s="1"/>
  <c r="D69" i="4" s="1"/>
  <c r="N71" i="4"/>
  <c r="L71" i="4" s="1"/>
  <c r="P9" i="4" l="1"/>
  <c r="P8" i="4" s="1"/>
  <c r="S8" i="4"/>
  <c r="S7" i="4" s="1"/>
  <c r="P7" i="4" s="1"/>
  <c r="F8" i="4"/>
  <c r="D9" i="4"/>
  <c r="F7" i="4" l="1"/>
  <c r="D7" i="4" s="1"/>
  <c r="D8" i="4"/>
  <c r="L121" i="4" l="1"/>
</calcChain>
</file>

<file path=xl/sharedStrings.xml><?xml version="1.0" encoding="utf-8"?>
<sst xmlns="http://schemas.openxmlformats.org/spreadsheetml/2006/main" count="371" uniqueCount="124">
  <si>
    <t>사업비</t>
    <phoneticPr fontId="2" type="noConversion"/>
  </si>
  <si>
    <t>인건비</t>
    <phoneticPr fontId="2" type="noConversion"/>
  </si>
  <si>
    <t>집행액</t>
    <phoneticPr fontId="2" type="noConversion"/>
  </si>
  <si>
    <t>(단위 : 원)</t>
    <phoneticPr fontId="2" type="noConversion"/>
  </si>
  <si>
    <t>사업비</t>
    <phoneticPr fontId="2" type="noConversion"/>
  </si>
  <si>
    <t>국고보조금</t>
    <phoneticPr fontId="2" type="noConversion"/>
  </si>
  <si>
    <t>시도비</t>
    <phoneticPr fontId="2" type="noConversion"/>
  </si>
  <si>
    <t>시군구비</t>
    <phoneticPr fontId="2" type="noConversion"/>
  </si>
  <si>
    <t>인건비</t>
    <phoneticPr fontId="2" type="noConversion"/>
  </si>
  <si>
    <t>운영비</t>
    <phoneticPr fontId="2" type="noConversion"/>
  </si>
  <si>
    <t>구분</t>
    <phoneticPr fontId="2" type="noConversion"/>
  </si>
  <si>
    <t>예산액</t>
    <phoneticPr fontId="2" type="noConversion"/>
  </si>
  <si>
    <t>집행액</t>
    <phoneticPr fontId="2" type="noConversion"/>
  </si>
  <si>
    <t>잔액</t>
    <phoneticPr fontId="2" type="noConversion"/>
  </si>
  <si>
    <t>계</t>
    <phoneticPr fontId="2" type="noConversion"/>
  </si>
  <si>
    <t>국고</t>
    <phoneticPr fontId="2" type="noConversion"/>
  </si>
  <si>
    <t>총계</t>
    <phoneticPr fontId="2" type="noConversion"/>
  </si>
  <si>
    <t>국비</t>
    <phoneticPr fontId="2" type="noConversion"/>
  </si>
  <si>
    <t>소계</t>
    <phoneticPr fontId="2" type="noConversion"/>
  </si>
  <si>
    <t>사업명</t>
    <phoneticPr fontId="2" type="noConversion"/>
  </si>
  <si>
    <t>군비</t>
    <phoneticPr fontId="2" type="noConversion"/>
  </si>
  <si>
    <t>소계</t>
    <phoneticPr fontId="2" type="noConversion"/>
  </si>
  <si>
    <t>1. 청도군건강가정다문화가족지원센터 통합서비스 운영지원</t>
    <phoneticPr fontId="2" type="noConversion"/>
  </si>
  <si>
    <t>2. 자녀양육및 자녀생활 등 방문교육서비스 지원</t>
    <phoneticPr fontId="2" type="noConversion"/>
  </si>
  <si>
    <t>3. 결혼이민자 통번역서비스지원</t>
    <phoneticPr fontId="2" type="noConversion"/>
  </si>
  <si>
    <t>4. 다문화가족언어발달지원</t>
    <phoneticPr fontId="2" type="noConversion"/>
  </si>
  <si>
    <t>5. 한국어교육운영</t>
    <phoneticPr fontId="2" type="noConversion"/>
  </si>
  <si>
    <t>6. 공동육아나눔터운영</t>
    <phoneticPr fontId="2" type="noConversion"/>
  </si>
  <si>
    <t>사업비</t>
    <phoneticPr fontId="2" type="noConversion"/>
  </si>
  <si>
    <t>7. 경상북도 다문화가족지원사업</t>
    <phoneticPr fontId="2" type="noConversion"/>
  </si>
  <si>
    <t>다문화가족
공부방운영</t>
    <phoneticPr fontId="2" type="noConversion"/>
  </si>
  <si>
    <t>다문화
이해교육</t>
    <phoneticPr fontId="2" type="noConversion"/>
  </si>
  <si>
    <t>특화
프로그램</t>
    <phoneticPr fontId="2" type="noConversion"/>
  </si>
  <si>
    <t>다문화가족
범죄예방교육</t>
    <phoneticPr fontId="2" type="noConversion"/>
  </si>
  <si>
    <t>이중언어강사
일자리창출
사업</t>
    <phoneticPr fontId="2" type="noConversion"/>
  </si>
  <si>
    <t>8. 건강가정상담사양성</t>
    <phoneticPr fontId="2" type="noConversion"/>
  </si>
  <si>
    <t>9. 기타외부지원사업</t>
    <phoneticPr fontId="2" type="noConversion"/>
  </si>
  <si>
    <t>군비</t>
    <phoneticPr fontId="2" type="noConversion"/>
  </si>
  <si>
    <t>건강가정
아카데미</t>
    <phoneticPr fontId="2" type="noConversion"/>
  </si>
  <si>
    <t>경상북도
사회복지
공동모금회</t>
    <phoneticPr fontId="2" type="noConversion"/>
  </si>
  <si>
    <t>공모금액</t>
    <phoneticPr fontId="2" type="noConversion"/>
  </si>
  <si>
    <t>계</t>
    <phoneticPr fontId="2" type="noConversion"/>
  </si>
  <si>
    <t>도비</t>
    <phoneticPr fontId="2" type="noConversion"/>
  </si>
  <si>
    <t>기타</t>
    <phoneticPr fontId="2" type="noConversion"/>
  </si>
  <si>
    <t>잔액</t>
    <phoneticPr fontId="2" type="noConversion"/>
  </si>
  <si>
    <t>다둥이가족
행복캠프</t>
    <phoneticPr fontId="2" type="noConversion"/>
  </si>
  <si>
    <t>법인자부담</t>
    <phoneticPr fontId="2" type="noConversion"/>
  </si>
  <si>
    <t>법인자부담</t>
    <phoneticPr fontId="2" type="noConversion"/>
  </si>
  <si>
    <t>법인자부담</t>
    <phoneticPr fontId="2" type="noConversion"/>
  </si>
  <si>
    <t>총계(국비+군비+자부담)</t>
    <phoneticPr fontId="2" type="noConversion"/>
  </si>
  <si>
    <t>(단위 : 원)</t>
    <phoneticPr fontId="2" type="noConversion"/>
  </si>
  <si>
    <t>2019년 청도군건강가정ㆍ다문화가족지원센터 사업별 세출 총괄표</t>
    <phoneticPr fontId="2" type="noConversion"/>
  </si>
  <si>
    <t>(단위:천원)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</si>
  <si>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</si>
  <si>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</si>
  <si>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</si>
  <si>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산출근거</t>
    <phoneticPr fontId="2" type="noConversion"/>
  </si>
  <si>
    <t>비교증감</t>
    <phoneticPr fontId="2" type="noConversion"/>
  </si>
  <si>
    <t>보조금 소계</t>
    <phoneticPr fontId="2" type="noConversion"/>
  </si>
  <si>
    <t>○ 건강가정다문화가족지원센터 통합서비스 지원</t>
    <phoneticPr fontId="2" type="noConversion"/>
  </si>
  <si>
    <t>○ 자녀양육및자녀생활등 방문교육서비스 지원</t>
    <phoneticPr fontId="2" type="noConversion"/>
  </si>
  <si>
    <t>○ 결혼이민자 통번역서비스 지원</t>
    <phoneticPr fontId="2" type="noConversion"/>
  </si>
  <si>
    <t>○ 다문화가족자녀언어발달지원</t>
    <phoneticPr fontId="2" type="noConversion"/>
  </si>
  <si>
    <t>○ 한국어교육</t>
    <phoneticPr fontId="2" type="noConversion"/>
  </si>
  <si>
    <t>○ 공동육아나눔터 운영</t>
    <phoneticPr fontId="2" type="noConversion"/>
  </si>
  <si>
    <t>○ 아이돌봄지원사업</t>
    <phoneticPr fontId="2" type="noConversion"/>
  </si>
  <si>
    <t>도비보조금</t>
    <phoneticPr fontId="2" type="noConversion"/>
  </si>
  <si>
    <t>○ 결혼이주여성이중언어강사 일자리창출사업</t>
    <phoneticPr fontId="2" type="noConversion"/>
  </si>
  <si>
    <t>○ 다문화가족공부방운영</t>
    <phoneticPr fontId="2" type="noConversion"/>
  </si>
  <si>
    <t>○ 다문화이해교육</t>
    <phoneticPr fontId="2" type="noConversion"/>
  </si>
  <si>
    <t>○ 다문화가족특화프로그램 운영지원</t>
    <phoneticPr fontId="2" type="noConversion"/>
  </si>
  <si>
    <t>○ 다문화가족 범죄예방교육 및 홍보</t>
    <phoneticPr fontId="2" type="noConversion"/>
  </si>
  <si>
    <t>군비보조금</t>
    <phoneticPr fontId="2" type="noConversion"/>
  </si>
  <si>
    <t>자부담 소계</t>
    <phoneticPr fontId="2" type="noConversion"/>
  </si>
  <si>
    <t>법인자부담</t>
    <phoneticPr fontId="2" type="noConversion"/>
  </si>
  <si>
    <t>기타보조금 소계</t>
    <phoneticPr fontId="2" type="noConversion"/>
  </si>
  <si>
    <t xml:space="preserve">공모사업 </t>
    <phoneticPr fontId="2" type="noConversion"/>
  </si>
  <si>
    <t>○ 사회복지공동모금회</t>
    <phoneticPr fontId="2" type="noConversion"/>
  </si>
  <si>
    <t>40,000,000*1식</t>
    <phoneticPr fontId="2" type="noConversion"/>
  </si>
  <si>
    <t>○ 건강가정아카데미</t>
    <phoneticPr fontId="2" type="noConversion"/>
  </si>
  <si>
    <t>4,000,000*1식</t>
    <phoneticPr fontId="2" type="noConversion"/>
  </si>
  <si>
    <t xml:space="preserve">2019년 청도군건강가정다문화가족지원센터 세입 총괄표 </t>
    <phoneticPr fontId="2" type="noConversion"/>
  </si>
  <si>
    <t>○ 건강가정상담사양성</t>
    <phoneticPr fontId="2" type="noConversion"/>
  </si>
  <si>
    <t>청도군건강가정ㆍ다문화가족지원센터 세입 총액 (16개사업)</t>
    <phoneticPr fontId="2" type="noConversion"/>
  </si>
  <si>
    <t>*e나라도움 정보공시</t>
    <phoneticPr fontId="2" type="noConversion"/>
  </si>
  <si>
    <t>▲</t>
  </si>
  <si>
    <t>▲</t>
    <phoneticPr fontId="2" type="noConversion"/>
  </si>
  <si>
    <t>416,300,000*1식</t>
    <phoneticPr fontId="2" type="noConversion"/>
  </si>
  <si>
    <t>103,075,000*1식</t>
    <phoneticPr fontId="2" type="noConversion"/>
  </si>
  <si>
    <t>26,760,000*1식</t>
    <phoneticPr fontId="2" type="noConversion"/>
  </si>
  <si>
    <t>○ 3대가족 행복이음캠프</t>
    <phoneticPr fontId="2" type="noConversion"/>
  </si>
  <si>
    <t>2019년 예산액</t>
    <phoneticPr fontId="2" type="noConversion"/>
  </si>
  <si>
    <t>전년도예산액</t>
    <phoneticPr fontId="2" type="noConversion"/>
  </si>
  <si>
    <t>31,285,000*1식</t>
    <phoneticPr fontId="2" type="noConversion"/>
  </si>
  <si>
    <t>17,162,000*1식</t>
    <phoneticPr fontId="2" type="noConversion"/>
  </si>
  <si>
    <t>42,440,000*1식</t>
    <phoneticPr fontId="2" type="noConversion"/>
  </si>
  <si>
    <t>285,000,000*1식</t>
    <phoneticPr fontId="2" type="noConversion"/>
  </si>
  <si>
    <t>42,000,000*1식</t>
    <phoneticPr fontId="2" type="noConversion"/>
  </si>
  <si>
    <t>22,400,000*1식</t>
    <phoneticPr fontId="2" type="noConversion"/>
  </si>
  <si>
    <t>4,500,000*1식</t>
    <phoneticPr fontId="2" type="noConversion"/>
  </si>
  <si>
    <t>28,000,000*1식</t>
    <phoneticPr fontId="2" type="noConversion"/>
  </si>
  <si>
    <t>3,000,000*1식</t>
    <phoneticPr fontId="2" type="noConversion"/>
  </si>
  <si>
    <t>10,000,000*1식</t>
    <phoneticPr fontId="2" type="noConversion"/>
  </si>
  <si>
    <t>2,000,000*1식</t>
    <phoneticPr fontId="2" type="noConversion"/>
  </si>
  <si>
    <t>○ 법인자부담</t>
    <phoneticPr fontId="2" type="noConversion"/>
  </si>
  <si>
    <t>이자발생액</t>
    <phoneticPr fontId="2" type="noConversion"/>
  </si>
  <si>
    <t>이자발생액</t>
    <phoneticPr fontId="2" type="noConversion"/>
  </si>
  <si>
    <t>□ 2019년도 사업비 집행내역 총괄표</t>
    <phoneticPr fontId="2" type="noConversion"/>
  </si>
  <si>
    <t>□ 사업비 집행내역</t>
    <phoneticPr fontId="2" type="noConversion"/>
  </si>
  <si>
    <t xml:space="preserve">□ 사업비 집행내역 </t>
    <phoneticPr fontId="2" type="noConversion"/>
  </si>
  <si>
    <t xml:space="preserve">□ 사업비 집행내역 </t>
    <phoneticPr fontId="2" type="noConversion"/>
  </si>
  <si>
    <t>구분</t>
    <phoneticPr fontId="2" type="noConversion"/>
  </si>
  <si>
    <t>기타</t>
    <phoneticPr fontId="2" type="noConversion"/>
  </si>
  <si>
    <t>○ 다둥이가족캠프</t>
    <phoneticPr fontId="2" type="noConversion"/>
  </si>
  <si>
    <t>8,000,000*1식</t>
    <phoneticPr fontId="2" type="noConversion"/>
  </si>
  <si>
    <t>(단위 : 원)</t>
    <phoneticPr fontId="2" type="noConversion"/>
  </si>
  <si>
    <t>구분</t>
    <phoneticPr fontId="2" type="noConversion"/>
  </si>
  <si>
    <t>총계</t>
    <phoneticPr fontId="2" type="noConversion"/>
  </si>
  <si>
    <t>2019년 총괄</t>
    <phoneticPr fontId="2" type="noConversion"/>
  </si>
  <si>
    <t>10. 아이돌봄지원사업</t>
    <phoneticPr fontId="2" type="noConversion"/>
  </si>
  <si>
    <t>e-나라 잔액</t>
    <phoneticPr fontId="2" type="noConversion"/>
  </si>
  <si>
    <t>e-나라 이자</t>
    <phoneticPr fontId="2" type="noConversion"/>
  </si>
  <si>
    <t>예탁금 잔액</t>
    <phoneticPr fontId="2" type="noConversion"/>
  </si>
  <si>
    <t>이자발생 총액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</si>
</sst>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나눔고딕"/>
      <family val="3"/>
      <charset val="129"/>
    </font>
    <font>
      <sz val="10"/>
      <color rgb="FFFF0000"/>
      <name val="나눔고딕"/>
      <family val="3"/>
      <charset val="129"/>
    </font>
    <font>
      <b/>
      <sz val="10"/>
      <color rgb="FFFF0000"/>
      <name val="나눔고딕"/>
      <family val="3"/>
      <charset val="129"/>
    </font>
    <font>
      <sz val="9"/>
      <color theme="1"/>
      <name val="나눔고딕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41" fontId="3" fillId="0" borderId="3" xfId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3" fontId="0" fillId="0" borderId="1" xfId="0" applyNumberFormat="1" applyBorder="1">
      <alignment vertical="center"/>
    </xf>
    <xf numFmtId="3" fontId="10" fillId="0" borderId="1" xfId="0" applyNumberFormat="1" applyFont="1" applyBorder="1">
      <alignment vertical="center"/>
    </xf>
    <xf numFmtId="0" fontId="8" fillId="0" borderId="0" xfId="0" applyFo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>
      <alignment vertical="center"/>
    </xf>
    <xf numFmtId="3" fontId="9" fillId="0" borderId="1" xfId="0" applyNumberFormat="1" applyFont="1" applyBorder="1" applyAlignment="1">
      <alignment vertical="center" wrapText="1"/>
    </xf>
    <xf numFmtId="3" fontId="9" fillId="0" borderId="1" xfId="0" applyNumberFormat="1" applyFont="1" applyFill="1" applyBorder="1">
      <alignment vertical="center"/>
    </xf>
    <xf numFmtId="3" fontId="10" fillId="0" borderId="1" xfId="0" applyNumberFormat="1" applyFont="1" applyFill="1" applyBorder="1">
      <alignment vertical="center"/>
    </xf>
    <xf numFmtId="3" fontId="11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vertical="center" wrapText="1"/>
    </xf>
    <xf numFmtId="3" fontId="9" fillId="5" borderId="1" xfId="0" applyNumberFormat="1" applyFont="1" applyFill="1" applyBorder="1">
      <alignment vertical="center"/>
    </xf>
    <xf numFmtId="3" fontId="13" fillId="5" borderId="1" xfId="0" applyNumberFormat="1" applyFont="1" applyFill="1" applyBorder="1" applyAlignment="1">
      <alignment horizontal="right" vertical="center"/>
    </xf>
    <xf numFmtId="3" fontId="0" fillId="0" borderId="1" xfId="0" applyNumberFormat="1" applyFill="1" applyBorder="1" applyAlignment="1">
      <alignment vertical="center" wrapText="1"/>
    </xf>
    <xf numFmtId="3" fontId="10" fillId="5" borderId="1" xfId="0" applyNumberFormat="1" applyFont="1" applyFill="1" applyBorder="1">
      <alignment vertical="center"/>
    </xf>
    <xf numFmtId="3" fontId="0" fillId="5" borderId="1" xfId="0" applyNumberFormat="1" applyFill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>
      <alignment vertical="center"/>
    </xf>
    <xf numFmtId="3" fontId="12" fillId="0" borderId="1" xfId="0" applyNumberFormat="1" applyFont="1" applyBorder="1" applyAlignment="1">
      <alignment vertical="center" wrapText="1"/>
    </xf>
    <xf numFmtId="3" fontId="12" fillId="0" borderId="1" xfId="0" applyNumberFormat="1" applyFont="1" applyFill="1" applyBorder="1">
      <alignment vertical="center"/>
    </xf>
    <xf numFmtId="3" fontId="11" fillId="0" borderId="1" xfId="0" applyNumberFormat="1" applyFont="1" applyFill="1" applyBorder="1">
      <alignment vertical="center"/>
    </xf>
    <xf numFmtId="3" fontId="11" fillId="0" borderId="1" xfId="0" applyNumberFormat="1" applyFont="1" applyBorder="1">
      <alignment vertical="center"/>
    </xf>
    <xf numFmtId="3" fontId="11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3" fontId="9" fillId="5" borderId="1" xfId="0" applyNumberFormat="1" applyFont="1" applyFill="1" applyBorder="1" applyAlignment="1">
      <alignment vertical="center" wrapText="1"/>
    </xf>
    <xf numFmtId="3" fontId="0" fillId="5" borderId="1" xfId="0" applyNumberFormat="1" applyFill="1" applyBorder="1" applyAlignment="1">
      <alignment vertical="center" wrapText="1"/>
    </xf>
    <xf numFmtId="3" fontId="0" fillId="0" borderId="1" xfId="0" applyNumberFormat="1" applyFill="1" applyBorder="1">
      <alignment vertical="center"/>
    </xf>
    <xf numFmtId="41" fontId="0" fillId="0" borderId="1" xfId="1" applyFont="1" applyBorder="1">
      <alignment vertical="center"/>
    </xf>
    <xf numFmtId="0" fontId="0" fillId="0" borderId="1" xfId="1" applyNumberFormat="1" applyFont="1" applyBorder="1">
      <alignment vertical="center"/>
    </xf>
    <xf numFmtId="41" fontId="9" fillId="0" borderId="1" xfId="1" applyFont="1" applyBorder="1">
      <alignment vertical="center"/>
    </xf>
    <xf numFmtId="41" fontId="9" fillId="0" borderId="1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41" fontId="4" fillId="6" borderId="7" xfId="1" applyFont="1" applyFill="1" applyBorder="1" applyAlignment="1">
      <alignment horizontal="center" vertical="center"/>
    </xf>
    <xf numFmtId="41" fontId="4" fillId="6" borderId="8" xfId="1" applyFont="1" applyFill="1" applyBorder="1" applyAlignment="1">
      <alignment horizontal="center" vertical="center"/>
    </xf>
    <xf numFmtId="41" fontId="4" fillId="6" borderId="29" xfId="0" applyNumberFormat="1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3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18" xfId="0" applyFont="1" applyBorder="1" applyAlignment="1">
      <alignment horizontal="right" vertical="center"/>
    </xf>
    <xf numFmtId="41" fontId="3" fillId="0" borderId="20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41" fontId="3" fillId="0" borderId="32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right" vertical="center"/>
    </xf>
    <xf numFmtId="41" fontId="3" fillId="0" borderId="21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41" fontId="3" fillId="0" borderId="4" xfId="1" applyFont="1" applyBorder="1" applyAlignment="1">
      <alignment horizontal="center" vertical="center"/>
    </xf>
    <xf numFmtId="41" fontId="3" fillId="0" borderId="31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41" fontId="17" fillId="0" borderId="22" xfId="1" applyFont="1" applyBorder="1" applyAlignment="1">
      <alignment horizontal="center" vertical="center"/>
    </xf>
    <xf numFmtId="41" fontId="17" fillId="0" borderId="3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1" fontId="4" fillId="2" borderId="14" xfId="1" applyFont="1" applyFill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41" fontId="4" fillId="2" borderId="1" xfId="1" applyFont="1" applyFill="1" applyBorder="1" applyAlignment="1">
      <alignment horizontal="center" vertical="center"/>
    </xf>
    <xf numFmtId="41" fontId="18" fillId="2" borderId="5" xfId="1" applyFont="1" applyFill="1" applyBorder="1" applyAlignment="1">
      <alignment horizontal="center" vertical="center"/>
    </xf>
    <xf numFmtId="41" fontId="17" fillId="0" borderId="19" xfId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41" fontId="3" fillId="0" borderId="0" xfId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1" fontId="18" fillId="0" borderId="22" xfId="1" applyFont="1" applyBorder="1" applyAlignment="1">
      <alignment horizontal="center" vertical="center"/>
    </xf>
    <xf numFmtId="41" fontId="20" fillId="0" borderId="33" xfId="0" applyNumberFormat="1" applyFont="1" applyBorder="1" applyAlignment="1">
      <alignment horizontal="center" vertical="center"/>
    </xf>
    <xf numFmtId="41" fontId="17" fillId="0" borderId="15" xfId="1" applyFont="1" applyBorder="1" applyAlignment="1">
      <alignment horizontal="center" vertical="center"/>
    </xf>
    <xf numFmtId="41" fontId="17" fillId="0" borderId="37" xfId="0" applyNumberFormat="1" applyFont="1" applyBorder="1" applyAlignment="1">
      <alignment horizontal="center" vertical="center"/>
    </xf>
    <xf numFmtId="41" fontId="18" fillId="2" borderId="35" xfId="1" applyFont="1" applyFill="1" applyBorder="1" applyAlignment="1">
      <alignment horizontal="center" vertical="center"/>
    </xf>
    <xf numFmtId="41" fontId="18" fillId="2" borderId="36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right" vertical="center"/>
    </xf>
    <xf numFmtId="41" fontId="3" fillId="0" borderId="43" xfId="1" applyFont="1" applyBorder="1" applyAlignment="1">
      <alignment horizontal="center" vertical="center"/>
    </xf>
    <xf numFmtId="41" fontId="17" fillId="0" borderId="41" xfId="1" applyFont="1" applyBorder="1" applyAlignment="1">
      <alignment horizontal="center" vertical="center"/>
    </xf>
    <xf numFmtId="41" fontId="20" fillId="0" borderId="32" xfId="0" applyNumberFormat="1" applyFont="1" applyBorder="1" applyAlignment="1">
      <alignment horizontal="center" vertical="center"/>
    </xf>
    <xf numFmtId="41" fontId="20" fillId="0" borderId="44" xfId="0" applyNumberFormat="1" applyFont="1" applyBorder="1" applyAlignment="1">
      <alignment horizontal="center" vertical="center"/>
    </xf>
    <xf numFmtId="41" fontId="21" fillId="2" borderId="38" xfId="0" applyNumberFormat="1" applyFont="1" applyFill="1" applyBorder="1" applyAlignment="1">
      <alignment horizontal="center" vertical="center"/>
    </xf>
    <xf numFmtId="41" fontId="9" fillId="3" borderId="1" xfId="1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3" fillId="7" borderId="34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right" vertical="center"/>
    </xf>
    <xf numFmtId="41" fontId="3" fillId="7" borderId="3" xfId="1" applyFont="1" applyFill="1" applyBorder="1" applyAlignment="1">
      <alignment horizontal="center" vertical="center"/>
    </xf>
    <xf numFmtId="41" fontId="3" fillId="7" borderId="4" xfId="1" applyFont="1" applyFill="1" applyBorder="1" applyAlignment="1">
      <alignment horizontal="center" vertical="center"/>
    </xf>
    <xf numFmtId="41" fontId="3" fillId="7" borderId="31" xfId="0" applyNumberFormat="1" applyFont="1" applyFill="1" applyBorder="1" applyAlignment="1">
      <alignment horizontal="center" vertical="center"/>
    </xf>
    <xf numFmtId="41" fontId="11" fillId="0" borderId="1" xfId="1" applyFont="1" applyBorder="1" applyAlignment="1">
      <alignment vertical="center" wrapText="1"/>
    </xf>
    <xf numFmtId="0" fontId="3" fillId="0" borderId="35" xfId="0" applyFont="1" applyBorder="1" applyAlignment="1">
      <alignment horizontal="left" vertical="center"/>
    </xf>
    <xf numFmtId="41" fontId="3" fillId="0" borderId="14" xfId="1" applyFont="1" applyBorder="1" applyAlignment="1">
      <alignment horizontal="center" vertical="center"/>
    </xf>
    <xf numFmtId="41" fontId="17" fillId="0" borderId="35" xfId="1" applyFont="1" applyBorder="1" applyAlignment="1">
      <alignment horizontal="center" vertical="center"/>
    </xf>
    <xf numFmtId="41" fontId="20" fillId="0" borderId="36" xfId="0" applyNumberFormat="1" applyFont="1" applyBorder="1" applyAlignment="1">
      <alignment horizontal="center" vertical="center"/>
    </xf>
    <xf numFmtId="0" fontId="9" fillId="0" borderId="1" xfId="0" applyNumberFormat="1" applyFont="1" applyBorder="1">
      <alignment vertical="center"/>
    </xf>
    <xf numFmtId="0" fontId="0" fillId="0" borderId="1" xfId="0" applyNumberFormat="1" applyBorder="1">
      <alignment vertical="center"/>
    </xf>
    <xf numFmtId="41" fontId="9" fillId="3" borderId="1" xfId="1" applyFont="1" applyFill="1" applyBorder="1" applyAlignment="1">
      <alignment horizontal="center" vertical="center"/>
    </xf>
    <xf numFmtId="41" fontId="9" fillId="0" borderId="5" xfId="1" applyFont="1" applyBorder="1">
      <alignment vertical="center"/>
    </xf>
    <xf numFmtId="0" fontId="0" fillId="0" borderId="5" xfId="1" applyNumberFormat="1" applyFont="1" applyBorder="1">
      <alignment vertical="center"/>
    </xf>
    <xf numFmtId="41" fontId="0" fillId="0" borderId="5" xfId="1" applyFont="1" applyBorder="1">
      <alignment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/>
    </xf>
    <xf numFmtId="3" fontId="9" fillId="0" borderId="49" xfId="0" applyNumberFormat="1" applyFont="1" applyBorder="1" applyAlignment="1">
      <alignment vertical="center" wrapText="1"/>
    </xf>
    <xf numFmtId="41" fontId="9" fillId="0" borderId="50" xfId="1" applyFont="1" applyBorder="1">
      <alignment vertical="center"/>
    </xf>
    <xf numFmtId="3" fontId="0" fillId="0" borderId="49" xfId="0" applyNumberFormat="1" applyBorder="1" applyAlignment="1">
      <alignment vertical="center" wrapText="1"/>
    </xf>
    <xf numFmtId="0" fontId="0" fillId="0" borderId="50" xfId="0" applyBorder="1">
      <alignment vertical="center"/>
    </xf>
    <xf numFmtId="41" fontId="0" fillId="0" borderId="50" xfId="1" applyFont="1" applyBorder="1">
      <alignment vertical="center"/>
    </xf>
    <xf numFmtId="3" fontId="0" fillId="0" borderId="51" xfId="0" applyNumberFormat="1" applyBorder="1" applyAlignment="1">
      <alignment vertical="center" wrapText="1"/>
    </xf>
    <xf numFmtId="3" fontId="10" fillId="0" borderId="52" xfId="0" applyNumberFormat="1" applyFont="1" applyFill="1" applyBorder="1">
      <alignment vertical="center"/>
    </xf>
    <xf numFmtId="3" fontId="10" fillId="0" borderId="52" xfId="0" applyNumberFormat="1" applyFont="1" applyBorder="1">
      <alignment vertical="center"/>
    </xf>
    <xf numFmtId="0" fontId="0" fillId="0" borderId="52" xfId="0" applyBorder="1">
      <alignment vertical="center"/>
    </xf>
    <xf numFmtId="41" fontId="0" fillId="0" borderId="53" xfId="1" applyFont="1" applyBorder="1">
      <alignment vertical="center"/>
    </xf>
    <xf numFmtId="0" fontId="9" fillId="3" borderId="49" xfId="0" applyFont="1" applyFill="1" applyBorder="1" applyAlignment="1">
      <alignment horizontal="center" vertical="center"/>
    </xf>
    <xf numFmtId="3" fontId="9" fillId="0" borderId="49" xfId="0" applyNumberFormat="1" applyFont="1" applyFill="1" applyBorder="1">
      <alignment vertical="center"/>
    </xf>
    <xf numFmtId="0" fontId="9" fillId="0" borderId="50" xfId="0" applyNumberFormat="1" applyFont="1" applyBorder="1">
      <alignment vertical="center"/>
    </xf>
    <xf numFmtId="3" fontId="0" fillId="0" borderId="49" xfId="0" applyNumberFormat="1" applyFill="1" applyBorder="1">
      <alignment vertical="center"/>
    </xf>
    <xf numFmtId="0" fontId="0" fillId="0" borderId="50" xfId="0" applyNumberFormat="1" applyBorder="1">
      <alignment vertical="center"/>
    </xf>
    <xf numFmtId="3" fontId="0" fillId="0" borderId="51" xfId="0" applyNumberFormat="1" applyFill="1" applyBorder="1">
      <alignment vertical="center"/>
    </xf>
    <xf numFmtId="0" fontId="0" fillId="0" borderId="52" xfId="0" applyNumberFormat="1" applyBorder="1">
      <alignment vertical="center"/>
    </xf>
    <xf numFmtId="0" fontId="0" fillId="0" borderId="53" xfId="0" applyNumberFormat="1" applyBorder="1">
      <alignment vertical="center"/>
    </xf>
    <xf numFmtId="3" fontId="0" fillId="0" borderId="0" xfId="0" applyNumberFormat="1">
      <alignment vertical="center"/>
    </xf>
    <xf numFmtId="41" fontId="9" fillId="3" borderId="1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workbookViewId="0">
      <selection activeCell="N17" sqref="N17"/>
    </sheetView>
  </sheetViews>
  <sheetFormatPr defaultRowHeight="18" customHeight="1" x14ac:dyDescent="0.3"/>
  <cols>
    <col min="1" max="1" width="2.625" style="46" customWidth="1"/>
    <col min="2" max="2" width="4.5" style="46" customWidth="1"/>
    <col min="3" max="3" width="4.625" style="46" customWidth="1"/>
    <col min="4" max="4" width="12.25" style="46" customWidth="1"/>
    <col min="5" max="5" width="34.375" style="46" customWidth="1"/>
    <col min="6" max="6" width="20.375" style="46" customWidth="1"/>
    <col min="7" max="8" width="20.625" style="46" customWidth="1"/>
    <col min="9" max="9" width="3.5" style="46" customWidth="1"/>
    <col min="10" max="10" width="12.125" style="46" customWidth="1"/>
    <col min="11" max="16384" width="9" style="46"/>
  </cols>
  <sheetData>
    <row r="1" spans="2:11" ht="13.5" customHeight="1" x14ac:dyDescent="0.3"/>
    <row r="2" spans="2:11" ht="24" customHeight="1" x14ac:dyDescent="0.3">
      <c r="B2" s="154" t="s">
        <v>81</v>
      </c>
      <c r="C2" s="154"/>
      <c r="D2" s="154"/>
      <c r="E2" s="154"/>
      <c r="F2" s="47"/>
    </row>
    <row r="3" spans="2:11" ht="19.5" customHeight="1" thickBot="1" x14ac:dyDescent="0.35">
      <c r="B3" s="47"/>
      <c r="C3" s="47"/>
      <c r="D3" s="47"/>
      <c r="E3" s="47"/>
      <c r="F3" s="47"/>
      <c r="J3" s="87" t="s">
        <v>52</v>
      </c>
    </row>
    <row r="4" spans="2:11" ht="24" customHeight="1" x14ac:dyDescent="0.3">
      <c r="B4" s="48" t="s">
        <v>53</v>
      </c>
      <c r="C4" s="49" t="s">
        <v>54</v>
      </c>
      <c r="D4" s="49" t="s">
        <v>55</v>
      </c>
      <c r="E4" s="155" t="s">
        <v>56</v>
      </c>
      <c r="F4" s="156"/>
      <c r="G4" s="49" t="s">
        <v>91</v>
      </c>
      <c r="H4" s="49" t="s">
        <v>92</v>
      </c>
      <c r="I4" s="155" t="s">
        <v>57</v>
      </c>
      <c r="J4" s="157"/>
    </row>
    <row r="5" spans="2:11" ht="20.25" customHeight="1" thickBot="1" x14ac:dyDescent="0.35">
      <c r="B5" s="158" t="s">
        <v>83</v>
      </c>
      <c r="C5" s="159"/>
      <c r="D5" s="159"/>
      <c r="E5" s="159"/>
      <c r="F5" s="160"/>
      <c r="G5" s="50">
        <f>G6+G21+G23</f>
        <v>1085922</v>
      </c>
      <c r="H5" s="50">
        <f>H6+H21+H23</f>
        <v>894649</v>
      </c>
      <c r="I5" s="51"/>
      <c r="J5" s="52">
        <f>G5-H5</f>
        <v>191273</v>
      </c>
    </row>
    <row r="6" spans="2:11" ht="20.25" customHeight="1" thickTop="1" x14ac:dyDescent="0.3">
      <c r="B6" s="53"/>
      <c r="C6" s="161" t="s">
        <v>58</v>
      </c>
      <c r="D6" s="161"/>
      <c r="E6" s="162"/>
      <c r="F6" s="54"/>
      <c r="G6" s="55">
        <f>SUM(G7:G19)</f>
        <v>1031922</v>
      </c>
      <c r="H6" s="55">
        <f>SUM(H7:H19)</f>
        <v>867086</v>
      </c>
      <c r="I6" s="56"/>
      <c r="J6" s="57">
        <f>G6-H6</f>
        <v>164836</v>
      </c>
    </row>
    <row r="7" spans="2:11" ht="20.25" customHeight="1" x14ac:dyDescent="0.3">
      <c r="B7" s="53"/>
      <c r="C7" s="58"/>
      <c r="D7" s="58" t="s">
        <v>5</v>
      </c>
      <c r="E7" s="59" t="s">
        <v>59</v>
      </c>
      <c r="F7" s="60" t="s">
        <v>87</v>
      </c>
      <c r="G7" s="61">
        <v>416300</v>
      </c>
      <c r="H7" s="61">
        <v>398280</v>
      </c>
      <c r="I7" s="62"/>
      <c r="J7" s="63">
        <f>G7-H7</f>
        <v>18020</v>
      </c>
    </row>
    <row r="8" spans="2:11" ht="20.25" customHeight="1" x14ac:dyDescent="0.3">
      <c r="B8" s="53"/>
      <c r="C8" s="64"/>
      <c r="D8" s="64"/>
      <c r="E8" s="65" t="s">
        <v>60</v>
      </c>
      <c r="F8" s="66" t="s">
        <v>88</v>
      </c>
      <c r="G8" s="67">
        <v>103075</v>
      </c>
      <c r="H8" s="67">
        <v>81739</v>
      </c>
      <c r="I8" s="68"/>
      <c r="J8" s="69">
        <f t="shared" ref="J8:J20" si="0">G8-H8</f>
        <v>21336</v>
      </c>
    </row>
    <row r="9" spans="2:11" ht="20.25" customHeight="1" x14ac:dyDescent="0.3">
      <c r="B9" s="53"/>
      <c r="C9" s="64"/>
      <c r="D9" s="64"/>
      <c r="E9" s="65" t="s">
        <v>61</v>
      </c>
      <c r="F9" s="66" t="s">
        <v>89</v>
      </c>
      <c r="G9" s="67">
        <v>26760</v>
      </c>
      <c r="H9" s="67">
        <v>24230</v>
      </c>
      <c r="I9" s="68"/>
      <c r="J9" s="69">
        <f t="shared" si="0"/>
        <v>2530</v>
      </c>
    </row>
    <row r="10" spans="2:11" ht="20.25" customHeight="1" x14ac:dyDescent="0.3">
      <c r="B10" s="53"/>
      <c r="C10" s="64"/>
      <c r="D10" s="64"/>
      <c r="E10" s="65" t="s">
        <v>62</v>
      </c>
      <c r="F10" s="66" t="s">
        <v>93</v>
      </c>
      <c r="G10" s="67">
        <v>31285</v>
      </c>
      <c r="H10" s="67">
        <v>25830</v>
      </c>
      <c r="I10" s="68"/>
      <c r="J10" s="69">
        <f t="shared" si="0"/>
        <v>5455</v>
      </c>
    </row>
    <row r="11" spans="2:11" ht="20.25" customHeight="1" x14ac:dyDescent="0.3">
      <c r="B11" s="53"/>
      <c r="C11" s="64"/>
      <c r="D11" s="64"/>
      <c r="E11" s="65" t="s">
        <v>63</v>
      </c>
      <c r="F11" s="66" t="s">
        <v>94</v>
      </c>
      <c r="G11" s="67">
        <v>17162</v>
      </c>
      <c r="H11" s="67">
        <v>22162</v>
      </c>
      <c r="I11" s="89" t="s">
        <v>86</v>
      </c>
      <c r="J11" s="76">
        <f t="shared" si="0"/>
        <v>-5000</v>
      </c>
    </row>
    <row r="12" spans="2:11" ht="20.25" customHeight="1" x14ac:dyDescent="0.3">
      <c r="B12" s="53"/>
      <c r="C12" s="64"/>
      <c r="D12" s="64"/>
      <c r="E12" s="65" t="s">
        <v>64</v>
      </c>
      <c r="F12" s="66" t="s">
        <v>95</v>
      </c>
      <c r="G12" s="67">
        <v>42440</v>
      </c>
      <c r="H12" s="67">
        <v>40000</v>
      </c>
      <c r="I12" s="68"/>
      <c r="J12" s="69">
        <f t="shared" si="0"/>
        <v>2440</v>
      </c>
    </row>
    <row r="13" spans="2:11" ht="20.25" customHeight="1" x14ac:dyDescent="0.3">
      <c r="B13" s="53"/>
      <c r="C13" s="64"/>
      <c r="D13" s="70"/>
      <c r="E13" s="113" t="s">
        <v>65</v>
      </c>
      <c r="F13" s="114" t="s">
        <v>96</v>
      </c>
      <c r="G13" s="115">
        <v>285000</v>
      </c>
      <c r="H13" s="115">
        <v>179445</v>
      </c>
      <c r="I13" s="116"/>
      <c r="J13" s="117">
        <f t="shared" si="0"/>
        <v>105555</v>
      </c>
      <c r="K13" s="88" t="s">
        <v>84</v>
      </c>
    </row>
    <row r="14" spans="2:11" ht="20.25" customHeight="1" x14ac:dyDescent="0.3">
      <c r="B14" s="53"/>
      <c r="C14" s="64"/>
      <c r="D14" s="58" t="s">
        <v>66</v>
      </c>
      <c r="E14" s="74" t="s">
        <v>67</v>
      </c>
      <c r="F14" s="60" t="s">
        <v>97</v>
      </c>
      <c r="G14" s="61">
        <v>42000</v>
      </c>
      <c r="H14" s="61">
        <v>34000</v>
      </c>
      <c r="I14" s="62"/>
      <c r="J14" s="63">
        <f t="shared" si="0"/>
        <v>8000</v>
      </c>
    </row>
    <row r="15" spans="2:11" ht="20.25" customHeight="1" x14ac:dyDescent="0.3">
      <c r="B15" s="53"/>
      <c r="C15" s="64"/>
      <c r="D15" s="64"/>
      <c r="E15" s="65" t="s">
        <v>68</v>
      </c>
      <c r="F15" s="66" t="s">
        <v>98</v>
      </c>
      <c r="G15" s="67">
        <v>22400</v>
      </c>
      <c r="H15" s="67">
        <v>22400</v>
      </c>
      <c r="I15" s="68"/>
      <c r="J15" s="69">
        <f t="shared" si="0"/>
        <v>0</v>
      </c>
    </row>
    <row r="16" spans="2:11" ht="20.25" customHeight="1" x14ac:dyDescent="0.3">
      <c r="B16" s="53"/>
      <c r="C16" s="64"/>
      <c r="D16" s="64"/>
      <c r="E16" s="65" t="s">
        <v>69</v>
      </c>
      <c r="F16" s="66" t="s">
        <v>99</v>
      </c>
      <c r="G16" s="67">
        <v>4500</v>
      </c>
      <c r="H16" s="67">
        <v>9000</v>
      </c>
      <c r="I16" s="89" t="s">
        <v>86</v>
      </c>
      <c r="J16" s="76">
        <f>G16-H16</f>
        <v>-4500</v>
      </c>
    </row>
    <row r="17" spans="2:10" ht="20.25" customHeight="1" x14ac:dyDescent="0.3">
      <c r="B17" s="53"/>
      <c r="C17" s="64"/>
      <c r="D17" s="64"/>
      <c r="E17" s="65" t="s">
        <v>70</v>
      </c>
      <c r="F17" s="66" t="s">
        <v>100</v>
      </c>
      <c r="G17" s="67">
        <v>28000</v>
      </c>
      <c r="H17" s="67">
        <v>20000</v>
      </c>
      <c r="I17" s="75"/>
      <c r="J17" s="90">
        <f t="shared" si="0"/>
        <v>8000</v>
      </c>
    </row>
    <row r="18" spans="2:10" ht="20.25" customHeight="1" x14ac:dyDescent="0.3">
      <c r="B18" s="53"/>
      <c r="C18" s="64"/>
      <c r="D18" s="70"/>
      <c r="E18" s="77" t="s">
        <v>71</v>
      </c>
      <c r="F18" s="71" t="s">
        <v>101</v>
      </c>
      <c r="G18" s="1">
        <v>3000</v>
      </c>
      <c r="H18" s="1">
        <v>0</v>
      </c>
      <c r="I18" s="72"/>
      <c r="J18" s="73">
        <f t="shared" si="0"/>
        <v>3000</v>
      </c>
    </row>
    <row r="19" spans="2:10" ht="20.25" customHeight="1" x14ac:dyDescent="0.3">
      <c r="B19" s="53"/>
      <c r="C19" s="64"/>
      <c r="D19" s="58" t="s">
        <v>72</v>
      </c>
      <c r="E19" s="59" t="s">
        <v>82</v>
      </c>
      <c r="F19" s="60" t="s">
        <v>102</v>
      </c>
      <c r="G19" s="61">
        <v>10000</v>
      </c>
      <c r="H19" s="61">
        <v>10000</v>
      </c>
      <c r="I19" s="62"/>
      <c r="J19" s="63">
        <f t="shared" si="0"/>
        <v>0</v>
      </c>
    </row>
    <row r="20" spans="2:10" ht="20.25" customHeight="1" x14ac:dyDescent="0.3">
      <c r="B20" s="53"/>
      <c r="C20" s="70"/>
      <c r="D20" s="70"/>
      <c r="E20" s="96" t="s">
        <v>90</v>
      </c>
      <c r="F20" s="71"/>
      <c r="G20" s="1">
        <v>0</v>
      </c>
      <c r="H20" s="1">
        <v>10000</v>
      </c>
      <c r="I20" s="72"/>
      <c r="J20" s="73">
        <f t="shared" si="0"/>
        <v>-10000</v>
      </c>
    </row>
    <row r="21" spans="2:10" ht="20.25" customHeight="1" x14ac:dyDescent="0.3">
      <c r="B21" s="53"/>
      <c r="C21" s="151" t="s">
        <v>73</v>
      </c>
      <c r="D21" s="152"/>
      <c r="E21" s="152"/>
      <c r="F21" s="54"/>
      <c r="G21" s="78">
        <f>G22</f>
        <v>2000</v>
      </c>
      <c r="H21" s="78">
        <f>H22</f>
        <v>18563</v>
      </c>
      <c r="I21" s="93" t="s">
        <v>85</v>
      </c>
      <c r="J21" s="94">
        <f>J22</f>
        <v>-16563</v>
      </c>
    </row>
    <row r="22" spans="2:10" ht="20.25" customHeight="1" x14ac:dyDescent="0.3">
      <c r="B22" s="53"/>
      <c r="C22" s="64"/>
      <c r="D22" s="64" t="s">
        <v>74</v>
      </c>
      <c r="E22" s="2" t="s">
        <v>104</v>
      </c>
      <c r="F22" s="95" t="s">
        <v>103</v>
      </c>
      <c r="G22" s="79">
        <v>2000</v>
      </c>
      <c r="H22" s="79">
        <v>18563</v>
      </c>
      <c r="I22" s="91" t="s">
        <v>86</v>
      </c>
      <c r="J22" s="92">
        <f>G22-H22</f>
        <v>-16563</v>
      </c>
    </row>
    <row r="23" spans="2:10" ht="20.25" customHeight="1" x14ac:dyDescent="0.3">
      <c r="B23" s="53"/>
      <c r="C23" s="153" t="s">
        <v>75</v>
      </c>
      <c r="D23" s="153"/>
      <c r="E23" s="151"/>
      <c r="F23" s="80"/>
      <c r="G23" s="81">
        <f>SUM(G24:G26)</f>
        <v>52000</v>
      </c>
      <c r="H23" s="81">
        <f>SUM(H24:H26)</f>
        <v>9000</v>
      </c>
      <c r="I23" s="82"/>
      <c r="J23" s="103">
        <f>G23-H23</f>
        <v>43000</v>
      </c>
    </row>
    <row r="24" spans="2:10" ht="20.25" customHeight="1" x14ac:dyDescent="0.3">
      <c r="B24" s="53"/>
      <c r="C24" s="58"/>
      <c r="D24" s="58" t="s">
        <v>76</v>
      </c>
      <c r="E24" s="59" t="s">
        <v>77</v>
      </c>
      <c r="F24" s="60" t="s">
        <v>78</v>
      </c>
      <c r="G24" s="61">
        <v>40000</v>
      </c>
      <c r="H24" s="61">
        <v>5000</v>
      </c>
      <c r="I24" s="83"/>
      <c r="J24" s="101">
        <f>G24-H24</f>
        <v>35000</v>
      </c>
    </row>
    <row r="25" spans="2:10" ht="20.25" customHeight="1" x14ac:dyDescent="0.3">
      <c r="B25" s="53"/>
      <c r="C25" s="64"/>
      <c r="D25" s="64"/>
      <c r="E25" s="119" t="s">
        <v>113</v>
      </c>
      <c r="F25" s="95" t="s">
        <v>114</v>
      </c>
      <c r="G25" s="120">
        <v>8000</v>
      </c>
      <c r="H25" s="120">
        <v>0</v>
      </c>
      <c r="I25" s="121"/>
      <c r="J25" s="122">
        <f>G25-H25</f>
        <v>8000</v>
      </c>
    </row>
    <row r="26" spans="2:10" ht="20.25" customHeight="1" thickBot="1" x14ac:dyDescent="0.35">
      <c r="B26" s="84"/>
      <c r="C26" s="85"/>
      <c r="D26" s="85"/>
      <c r="E26" s="97" t="s">
        <v>79</v>
      </c>
      <c r="F26" s="98" t="s">
        <v>80</v>
      </c>
      <c r="G26" s="99">
        <v>4000</v>
      </c>
      <c r="H26" s="99">
        <v>4000</v>
      </c>
      <c r="I26" s="100"/>
      <c r="J26" s="102">
        <f>G26-H26</f>
        <v>0</v>
      </c>
    </row>
    <row r="27" spans="2:10" ht="18" customHeight="1" x14ac:dyDescent="0.3">
      <c r="G27" s="86"/>
      <c r="H27" s="86"/>
      <c r="I27" s="86"/>
    </row>
    <row r="28" spans="2:10" ht="18" customHeight="1" x14ac:dyDescent="0.3">
      <c r="G28" s="86"/>
      <c r="H28" s="86"/>
      <c r="I28" s="86"/>
    </row>
    <row r="29" spans="2:10" ht="18" customHeight="1" x14ac:dyDescent="0.3">
      <c r="G29" s="86"/>
      <c r="H29" s="86"/>
      <c r="I29" s="86"/>
    </row>
    <row r="30" spans="2:10" ht="18" customHeight="1" x14ac:dyDescent="0.3">
      <c r="G30" s="86"/>
      <c r="H30" s="86"/>
      <c r="I30" s="86"/>
    </row>
    <row r="31" spans="2:10" ht="18" customHeight="1" x14ac:dyDescent="0.3">
      <c r="G31" s="86"/>
      <c r="H31" s="86"/>
      <c r="I31" s="86"/>
    </row>
    <row r="32" spans="2:10" ht="18" customHeight="1" x14ac:dyDescent="0.3">
      <c r="G32" s="86"/>
      <c r="H32" s="86"/>
      <c r="I32" s="86"/>
    </row>
    <row r="33" spans="7:9" ht="18" customHeight="1" x14ac:dyDescent="0.3">
      <c r="G33" s="86"/>
      <c r="H33" s="86"/>
      <c r="I33" s="86"/>
    </row>
    <row r="34" spans="7:9" ht="18" customHeight="1" x14ac:dyDescent="0.3">
      <c r="G34" s="86"/>
      <c r="H34" s="86"/>
      <c r="I34" s="86"/>
    </row>
  </sheetData>
  <sheetProtection password="DE8E" sheet="1" objects="1" scenarios="1"/>
  <mergeCells count="7">
    <mergeCell ref="C21:E21"/>
    <mergeCell ref="C23:E23"/>
    <mergeCell ref="B2:E2"/>
    <mergeCell ref="E4:F4"/>
    <mergeCell ref="I4:J4"/>
    <mergeCell ref="B5:F5"/>
    <mergeCell ref="C6:E6"/>
  </mergeCells>
  <phoneticPr fontId="2" type="noConversion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26"/>
  <sheetViews>
    <sheetView showGridLines="0" tabSelected="1" zoomScale="85" zoomScaleNormal="85" workbookViewId="0">
      <selection activeCell="E3" sqref="E3"/>
    </sheetView>
  </sheetViews>
  <sheetFormatPr defaultRowHeight="16.5" x14ac:dyDescent="0.3"/>
  <cols>
    <col min="1" max="1" width="0.5" customWidth="1"/>
    <col min="2" max="2" width="12.125" customWidth="1"/>
    <col min="3" max="3" width="9" customWidth="1"/>
    <col min="4" max="5" width="13.125" customWidth="1"/>
    <col min="6" max="6" width="11.875" customWidth="1"/>
    <col min="7" max="7" width="13.125" customWidth="1"/>
    <col min="8" max="8" width="12.375" customWidth="1"/>
    <col min="9" max="9" width="13.125" customWidth="1"/>
    <col min="10" max="10" width="14.375" customWidth="1"/>
    <col min="11" max="12" width="13.125" customWidth="1"/>
    <col min="13" max="13" width="12.375" customWidth="1"/>
    <col min="14" max="14" width="10.625" customWidth="1"/>
    <col min="15" max="15" width="12.625" bestFit="1" customWidth="1"/>
    <col min="16" max="16" width="10.25" customWidth="1"/>
    <col min="17" max="17" width="13.625" customWidth="1"/>
    <col min="18" max="18" width="12.25" customWidth="1"/>
    <col min="19" max="20" width="11.625" customWidth="1"/>
    <col min="21" max="21" width="11.25" customWidth="1"/>
    <col min="22" max="22" width="2.625" customWidth="1"/>
    <col min="23" max="23" width="14.75" customWidth="1"/>
  </cols>
  <sheetData>
    <row r="2" spans="2:23" ht="49.5" customHeight="1" x14ac:dyDescent="0.3">
      <c r="B2" s="179" t="s">
        <v>51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</row>
    <row r="3" spans="2:23" ht="49.5" customHeight="1" x14ac:dyDescent="0.3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2:23" ht="24" customHeight="1" thickBot="1" x14ac:dyDescent="0.35">
      <c r="B4" s="22" t="s">
        <v>107</v>
      </c>
      <c r="C4" s="23"/>
      <c r="D4" s="23"/>
      <c r="F4" s="3"/>
      <c r="G4" s="3"/>
      <c r="J4" s="3"/>
      <c r="S4" s="5"/>
      <c r="U4" t="s">
        <v>115</v>
      </c>
    </row>
    <row r="5" spans="2:23" x14ac:dyDescent="0.3">
      <c r="B5" s="170" t="s">
        <v>118</v>
      </c>
      <c r="C5" s="171"/>
      <c r="D5" s="164" t="s">
        <v>11</v>
      </c>
      <c r="E5" s="164"/>
      <c r="F5" s="164"/>
      <c r="G5" s="164"/>
      <c r="H5" s="164"/>
      <c r="I5" s="166"/>
      <c r="J5" s="176" t="s">
        <v>2</v>
      </c>
      <c r="K5" s="177"/>
      <c r="L5" s="177"/>
      <c r="M5" s="177"/>
      <c r="N5" s="177"/>
      <c r="O5" s="178"/>
      <c r="P5" s="176" t="s">
        <v>13</v>
      </c>
      <c r="Q5" s="177"/>
      <c r="R5" s="177"/>
      <c r="S5" s="177"/>
      <c r="T5" s="177"/>
      <c r="U5" s="178"/>
      <c r="W5" s="109"/>
    </row>
    <row r="6" spans="2:23" ht="20.25" customHeight="1" x14ac:dyDescent="0.3">
      <c r="B6" s="172"/>
      <c r="C6" s="173"/>
      <c r="D6" s="105" t="s">
        <v>14</v>
      </c>
      <c r="E6" s="105" t="s">
        <v>15</v>
      </c>
      <c r="F6" s="106" t="s">
        <v>6</v>
      </c>
      <c r="G6" s="106" t="s">
        <v>7</v>
      </c>
      <c r="H6" s="105" t="s">
        <v>46</v>
      </c>
      <c r="I6" s="107" t="s">
        <v>112</v>
      </c>
      <c r="J6" s="129" t="s">
        <v>14</v>
      </c>
      <c r="K6" s="105" t="s">
        <v>15</v>
      </c>
      <c r="L6" s="105" t="s">
        <v>6</v>
      </c>
      <c r="M6" s="105" t="s">
        <v>7</v>
      </c>
      <c r="N6" s="105" t="s">
        <v>46</v>
      </c>
      <c r="O6" s="130" t="s">
        <v>112</v>
      </c>
      <c r="P6" s="141" t="s">
        <v>14</v>
      </c>
      <c r="Q6" s="105" t="s">
        <v>15</v>
      </c>
      <c r="R6" s="105" t="s">
        <v>6</v>
      </c>
      <c r="S6" s="105" t="s">
        <v>7</v>
      </c>
      <c r="T6" s="105" t="s">
        <v>46</v>
      </c>
      <c r="U6" s="130" t="s">
        <v>112</v>
      </c>
      <c r="W6" s="112"/>
    </row>
    <row r="7" spans="2:23" x14ac:dyDescent="0.3">
      <c r="B7" s="166" t="s">
        <v>117</v>
      </c>
      <c r="C7" s="168"/>
      <c r="D7" s="11">
        <f>SUM(E7:I7)</f>
        <v>1085922000</v>
      </c>
      <c r="E7" s="11">
        <f t="shared" ref="E7:F7" si="0">E8</f>
        <v>548509000</v>
      </c>
      <c r="F7" s="12">
        <f t="shared" si="0"/>
        <v>140439000</v>
      </c>
      <c r="G7" s="12">
        <f>G8</f>
        <v>354974000</v>
      </c>
      <c r="H7" s="43">
        <f>H8</f>
        <v>2000000</v>
      </c>
      <c r="I7" s="126">
        <f>I8</f>
        <v>40000000</v>
      </c>
      <c r="J7" s="131">
        <f>SUM(K7:N7)</f>
        <v>1041416493</v>
      </c>
      <c r="K7" s="11">
        <f>K8</f>
        <v>545355645.10000002</v>
      </c>
      <c r="L7" s="11">
        <f>L8</f>
        <v>140032254.37</v>
      </c>
      <c r="M7" s="11">
        <f>M8</f>
        <v>354028593.52999997</v>
      </c>
      <c r="N7" s="44">
        <f>N8</f>
        <v>2000000</v>
      </c>
      <c r="O7" s="132">
        <f>O8</f>
        <v>40000000</v>
      </c>
      <c r="P7" s="142">
        <f>SUM(Q7:U7)</f>
        <v>4505507.0000000149</v>
      </c>
      <c r="Q7" s="13">
        <f>Q8</f>
        <v>3153354.900000006</v>
      </c>
      <c r="R7" s="13">
        <f>R8</f>
        <v>406745.62999999896</v>
      </c>
      <c r="S7" s="13">
        <f>S8</f>
        <v>945406.47000000998</v>
      </c>
      <c r="T7" s="123">
        <v>0</v>
      </c>
      <c r="U7" s="143">
        <f>U8</f>
        <v>0</v>
      </c>
      <c r="W7" s="125" t="s">
        <v>123</v>
      </c>
    </row>
    <row r="8" spans="2:23" x14ac:dyDescent="0.3">
      <c r="B8" s="163" t="s">
        <v>116</v>
      </c>
      <c r="C8" s="105" t="s">
        <v>18</v>
      </c>
      <c r="D8" s="11">
        <f>SUM(E8:I8)</f>
        <v>1085922000</v>
      </c>
      <c r="E8" s="11">
        <f t="shared" ref="E8:G8" si="1">SUM(E9:E11)</f>
        <v>548509000</v>
      </c>
      <c r="F8" s="12">
        <f t="shared" si="1"/>
        <v>140439000</v>
      </c>
      <c r="G8" s="12">
        <f t="shared" si="1"/>
        <v>354974000</v>
      </c>
      <c r="H8" s="43">
        <f>SUM(H9:H11)</f>
        <v>2000000</v>
      </c>
      <c r="I8" s="126">
        <f>SUM(I9:I11)</f>
        <v>40000000</v>
      </c>
      <c r="J8" s="131">
        <f>SUM(J9:J11)</f>
        <v>1041416493</v>
      </c>
      <c r="K8" s="13">
        <f>SUM(K9:K11)</f>
        <v>545355645.10000002</v>
      </c>
      <c r="L8" s="13">
        <f t="shared" ref="L8:M8" si="2">SUM(L9:L11)</f>
        <v>140032254.37</v>
      </c>
      <c r="M8" s="13">
        <f t="shared" si="2"/>
        <v>354028593.52999997</v>
      </c>
      <c r="N8" s="44">
        <f>SUM(N9:N11)</f>
        <v>2000000</v>
      </c>
      <c r="O8" s="132">
        <f>SUM(O9:O11)</f>
        <v>40000000</v>
      </c>
      <c r="P8" s="142">
        <f>SUM(P9:P11)</f>
        <v>4505507.0000000149</v>
      </c>
      <c r="Q8" s="13">
        <f>SUM(Q9:Q11)</f>
        <v>3153354.900000006</v>
      </c>
      <c r="R8" s="13">
        <f t="shared" ref="R8:T8" si="3">SUM(R9:R11)</f>
        <v>406745.62999999896</v>
      </c>
      <c r="S8" s="13">
        <f t="shared" si="3"/>
        <v>945406.47000000998</v>
      </c>
      <c r="T8" s="123">
        <f t="shared" si="3"/>
        <v>0</v>
      </c>
      <c r="U8" s="143">
        <f>SUM(U9:U11)</f>
        <v>0</v>
      </c>
      <c r="W8" s="14">
        <f>T18+Q32+Q70+Q80+Q82+Q84+Q87+Q89+Q99+Q118+R118</f>
        <v>229056</v>
      </c>
    </row>
    <row r="9" spans="2:23" x14ac:dyDescent="0.3">
      <c r="B9" s="163"/>
      <c r="C9" s="105" t="s">
        <v>1</v>
      </c>
      <c r="D9" s="7">
        <f>SUM(E9:I9)</f>
        <v>490998930</v>
      </c>
      <c r="E9" s="34">
        <f>E19+E42+E52+E71+E121</f>
        <v>244451590</v>
      </c>
      <c r="F9" s="15">
        <f>F19+F42+F52+F71+F90+F121</f>
        <v>72113673</v>
      </c>
      <c r="G9" s="15">
        <f>G19+G42+G52+G71+G23+G90+G121</f>
        <v>173433667</v>
      </c>
      <c r="H9" s="118">
        <f>H19</f>
        <v>1000000</v>
      </c>
      <c r="I9" s="127">
        <v>0</v>
      </c>
      <c r="J9" s="133">
        <f>SUM(K9:N9)</f>
        <v>490998930</v>
      </c>
      <c r="K9" s="14">
        <f>J19+I42+I52+I71+I121</f>
        <v>244451590</v>
      </c>
      <c r="L9" s="8">
        <f>K19+J42+J52+J71+F90+J121</f>
        <v>72113673</v>
      </c>
      <c r="M9" s="8">
        <f>L19+L23+K42+K52+K71+K90+K121</f>
        <v>173433667</v>
      </c>
      <c r="N9" s="41">
        <v>1000000</v>
      </c>
      <c r="O9" s="134">
        <v>0</v>
      </c>
      <c r="P9" s="144">
        <f>SUM(Q9:U9)</f>
        <v>0</v>
      </c>
      <c r="Q9" s="14">
        <f t="shared" ref="Q9:T11" si="4">E9-K9</f>
        <v>0</v>
      </c>
      <c r="R9" s="14">
        <f t="shared" si="4"/>
        <v>0</v>
      </c>
      <c r="S9" s="14">
        <f t="shared" si="4"/>
        <v>0</v>
      </c>
      <c r="T9" s="124">
        <f t="shared" si="4"/>
        <v>0</v>
      </c>
      <c r="U9" s="145">
        <v>0</v>
      </c>
    </row>
    <row r="10" spans="2:23" x14ac:dyDescent="0.3">
      <c r="B10" s="163"/>
      <c r="C10" s="105" t="s">
        <v>9</v>
      </c>
      <c r="D10" s="7">
        <f>SUM(E10:I10)</f>
        <v>94685070</v>
      </c>
      <c r="E10" s="34">
        <f>E20+E33+E43+E53+E62+E72+E122</f>
        <v>40401910</v>
      </c>
      <c r="F10" s="15">
        <f>F20+F33+F43+F53+F62+F72+F91+F85+F122</f>
        <v>9495977</v>
      </c>
      <c r="G10" s="15">
        <f>G13+G20+G24+G33+G43+G53+G62+G72+G91+G85+G122</f>
        <v>27213183</v>
      </c>
      <c r="H10" s="41">
        <v>1000000</v>
      </c>
      <c r="I10" s="128">
        <f>G112</f>
        <v>16574000</v>
      </c>
      <c r="J10" s="133">
        <f t="shared" ref="J10:J11" si="5">SUM(K10:N10)</f>
        <v>76060930</v>
      </c>
      <c r="K10" s="14">
        <f>J20+I33+I43+I53+I62+I72+I122</f>
        <v>38967212</v>
      </c>
      <c r="L10" s="8">
        <f>K20+J33+J43+J53+J62+J72+J85+J91+J122</f>
        <v>9310844.6999999993</v>
      </c>
      <c r="M10" s="8">
        <f>L20+L24+K33+K43+K53+K62+K72+K85+K91+K122</f>
        <v>26782873.300000001</v>
      </c>
      <c r="N10" s="41">
        <v>1000000</v>
      </c>
      <c r="O10" s="135">
        <v>16574000</v>
      </c>
      <c r="P10" s="144">
        <f>SUM(Q10:T10)</f>
        <v>2050140</v>
      </c>
      <c r="Q10" s="14">
        <f t="shared" si="4"/>
        <v>1434698</v>
      </c>
      <c r="R10" s="14">
        <f t="shared" si="4"/>
        <v>185132.30000000075</v>
      </c>
      <c r="S10" s="14">
        <f t="shared" si="4"/>
        <v>430309.69999999925</v>
      </c>
      <c r="T10" s="124">
        <f t="shared" si="4"/>
        <v>0</v>
      </c>
      <c r="U10" s="145">
        <f>I10-O10</f>
        <v>0</v>
      </c>
    </row>
    <row r="11" spans="2:23" ht="20.25" customHeight="1" thickBot="1" x14ac:dyDescent="0.35">
      <c r="B11" s="163"/>
      <c r="C11" s="105" t="s">
        <v>0</v>
      </c>
      <c r="D11" s="7">
        <f>SUM(E11:I11)</f>
        <v>500238000</v>
      </c>
      <c r="E11" s="34">
        <f>E21+E34+E44+E54+E63+E73+E123</f>
        <v>263655500</v>
      </c>
      <c r="F11" s="15">
        <f>F21+F34+F44+F54+F63+F73+F81+F83+F86+F88+E108+E110+F92+F123</f>
        <v>58829350</v>
      </c>
      <c r="G11" s="15">
        <f>G21+G25+G34+G44+G54+G63+G73+G81+G83+G86+G88+G92+G100+F110+G123</f>
        <v>154327150</v>
      </c>
      <c r="H11" s="42">
        <v>0</v>
      </c>
      <c r="I11" s="128">
        <f>G113</f>
        <v>23426000</v>
      </c>
      <c r="J11" s="136">
        <f t="shared" si="5"/>
        <v>474356633</v>
      </c>
      <c r="K11" s="137">
        <f>J21+I34+I44+I54+I63+I73+I123</f>
        <v>261936843.09999999</v>
      </c>
      <c r="L11" s="138">
        <f>K21+J34+J44+J54+J63+J73+J81+J83+J86+J88+J92+E108+E110+J123</f>
        <v>58607736.670000002</v>
      </c>
      <c r="M11" s="138">
        <f>L21+L25+K34+K44+K54+K63+K73+K81+K83+K86+K88+K92+K100+J110+K123</f>
        <v>153812053.22999999</v>
      </c>
      <c r="N11" s="139">
        <v>0</v>
      </c>
      <c r="O11" s="140">
        <v>23426000</v>
      </c>
      <c r="P11" s="146">
        <f>SUM(Q11:T11)</f>
        <v>2455367.0000000149</v>
      </c>
      <c r="Q11" s="137">
        <f t="shared" si="4"/>
        <v>1718656.900000006</v>
      </c>
      <c r="R11" s="137">
        <f t="shared" si="4"/>
        <v>221613.32999999821</v>
      </c>
      <c r="S11" s="137">
        <f t="shared" si="4"/>
        <v>515096.77000001073</v>
      </c>
      <c r="T11" s="147">
        <f t="shared" si="4"/>
        <v>0</v>
      </c>
      <c r="U11" s="148">
        <f>I11-O11</f>
        <v>0</v>
      </c>
    </row>
    <row r="13" spans="2:23" s="9" customFormat="1" ht="26.1" customHeight="1" x14ac:dyDescent="0.3">
      <c r="B13" s="9" t="s">
        <v>22</v>
      </c>
    </row>
    <row r="14" spans="2:23" ht="24" customHeight="1" x14ac:dyDescent="0.3">
      <c r="B14" s="22" t="s">
        <v>108</v>
      </c>
      <c r="C14" s="23"/>
      <c r="D14" s="23"/>
      <c r="F14" s="3"/>
      <c r="G14" s="3"/>
      <c r="I14" s="3"/>
      <c r="Q14" s="5"/>
      <c r="R14" t="s">
        <v>50</v>
      </c>
    </row>
    <row r="15" spans="2:23" x14ac:dyDescent="0.3">
      <c r="B15" s="170" t="s">
        <v>10</v>
      </c>
      <c r="C15" s="171"/>
      <c r="D15" s="166" t="s">
        <v>11</v>
      </c>
      <c r="E15" s="167"/>
      <c r="F15" s="167"/>
      <c r="G15" s="167"/>
      <c r="H15" s="168"/>
      <c r="I15" s="166" t="s">
        <v>12</v>
      </c>
      <c r="J15" s="167"/>
      <c r="K15" s="167"/>
      <c r="L15" s="167"/>
      <c r="M15" s="168"/>
      <c r="N15" s="166" t="s">
        <v>13</v>
      </c>
      <c r="O15" s="167"/>
      <c r="P15" s="167"/>
      <c r="Q15" s="167"/>
      <c r="R15" s="168"/>
      <c r="U15" s="169"/>
      <c r="V15" s="24"/>
    </row>
    <row r="16" spans="2:23" ht="20.25" customHeight="1" x14ac:dyDescent="0.3">
      <c r="B16" s="172"/>
      <c r="C16" s="173"/>
      <c r="D16" s="105" t="s">
        <v>14</v>
      </c>
      <c r="E16" s="105" t="s">
        <v>15</v>
      </c>
      <c r="F16" s="106" t="s">
        <v>6</v>
      </c>
      <c r="G16" s="106" t="s">
        <v>7</v>
      </c>
      <c r="H16" s="105" t="s">
        <v>46</v>
      </c>
      <c r="I16" s="106" t="s">
        <v>14</v>
      </c>
      <c r="J16" s="105" t="s">
        <v>15</v>
      </c>
      <c r="K16" s="105" t="s">
        <v>6</v>
      </c>
      <c r="L16" s="105" t="s">
        <v>7</v>
      </c>
      <c r="M16" s="105" t="s">
        <v>47</v>
      </c>
      <c r="N16" s="105" t="s">
        <v>14</v>
      </c>
      <c r="O16" s="105" t="s">
        <v>15</v>
      </c>
      <c r="P16" s="105" t="s">
        <v>6</v>
      </c>
      <c r="Q16" s="105" t="s">
        <v>7</v>
      </c>
      <c r="R16" s="105" t="s">
        <v>48</v>
      </c>
      <c r="U16" s="169"/>
      <c r="V16" s="24"/>
    </row>
    <row r="17" spans="2:22" x14ac:dyDescent="0.3">
      <c r="B17" s="166" t="s">
        <v>49</v>
      </c>
      <c r="C17" s="168"/>
      <c r="D17" s="11">
        <f>SUM(E17:H17)</f>
        <v>418300000</v>
      </c>
      <c r="E17" s="11">
        <f t="shared" ref="E17:F17" si="6">E18</f>
        <v>202992000</v>
      </c>
      <c r="F17" s="12">
        <f t="shared" si="6"/>
        <v>60897000</v>
      </c>
      <c r="G17" s="12">
        <f>G18+G22</f>
        <v>152411000</v>
      </c>
      <c r="H17" s="43">
        <f>H18</f>
        <v>2000000</v>
      </c>
      <c r="I17" s="12">
        <f>SUM(J17:M17)</f>
        <v>418300000</v>
      </c>
      <c r="J17" s="11">
        <f>J18</f>
        <v>202992000</v>
      </c>
      <c r="K17" s="11">
        <f>K18</f>
        <v>60897000</v>
      </c>
      <c r="L17" s="11">
        <f>L18+L22</f>
        <v>152411000</v>
      </c>
      <c r="M17" s="44">
        <f>M18</f>
        <v>2000000</v>
      </c>
      <c r="N17" s="11">
        <v>0</v>
      </c>
      <c r="O17" s="11">
        <v>0</v>
      </c>
      <c r="P17" s="11">
        <v>0</v>
      </c>
      <c r="Q17" s="11">
        <v>0</v>
      </c>
      <c r="R17" s="45">
        <v>0</v>
      </c>
      <c r="T17" s="104" t="s">
        <v>105</v>
      </c>
      <c r="U17" s="24"/>
      <c r="V17" s="24"/>
    </row>
    <row r="18" spans="2:22" x14ac:dyDescent="0.3">
      <c r="B18" s="163" t="s">
        <v>17</v>
      </c>
      <c r="C18" s="105" t="s">
        <v>21</v>
      </c>
      <c r="D18" s="11">
        <f>SUM(E18:H18)</f>
        <v>407984000</v>
      </c>
      <c r="E18" s="11">
        <f t="shared" ref="E18:G18" si="7">SUM(E19:E21)</f>
        <v>202992000</v>
      </c>
      <c r="F18" s="12">
        <f t="shared" si="7"/>
        <v>60897000</v>
      </c>
      <c r="G18" s="12">
        <f t="shared" si="7"/>
        <v>142095000</v>
      </c>
      <c r="H18" s="43">
        <f>SUM(H19:H21)</f>
        <v>2000000</v>
      </c>
      <c r="I18" s="12">
        <f>SUM(I19:I21)</f>
        <v>407984000</v>
      </c>
      <c r="J18" s="13">
        <v>202992000</v>
      </c>
      <c r="K18" s="11">
        <v>60897000</v>
      </c>
      <c r="L18" s="11">
        <v>142095000</v>
      </c>
      <c r="M18" s="44">
        <f>SUM(M19:M21)</f>
        <v>2000000</v>
      </c>
      <c r="N18" s="11">
        <v>0</v>
      </c>
      <c r="O18" s="11">
        <v>0</v>
      </c>
      <c r="P18" s="11">
        <v>0</v>
      </c>
      <c r="Q18" s="11">
        <v>0</v>
      </c>
      <c r="R18" s="45">
        <v>0</v>
      </c>
      <c r="T18" s="14">
        <v>24134</v>
      </c>
      <c r="U18" s="24"/>
      <c r="V18" s="24"/>
    </row>
    <row r="19" spans="2:22" x14ac:dyDescent="0.3">
      <c r="B19" s="163"/>
      <c r="C19" s="6" t="s">
        <v>1</v>
      </c>
      <c r="D19" s="7">
        <f>SUM(E19:H19)</f>
        <v>340865800</v>
      </c>
      <c r="E19" s="34">
        <v>169932900</v>
      </c>
      <c r="F19" s="15">
        <v>50979870</v>
      </c>
      <c r="G19" s="15">
        <v>118953030</v>
      </c>
      <c r="H19" s="41">
        <v>1000000</v>
      </c>
      <c r="I19" s="36">
        <f>SUM(J19:M19)</f>
        <v>340865800</v>
      </c>
      <c r="J19" s="14">
        <v>169932900</v>
      </c>
      <c r="K19" s="8">
        <v>50979870</v>
      </c>
      <c r="L19" s="8">
        <v>118953030</v>
      </c>
      <c r="M19" s="41">
        <v>1000000</v>
      </c>
      <c r="N19" s="7">
        <v>0</v>
      </c>
      <c r="O19" s="14">
        <v>0</v>
      </c>
      <c r="P19" s="8">
        <v>0</v>
      </c>
      <c r="Q19" s="8">
        <v>0</v>
      </c>
      <c r="R19" s="37">
        <v>0</v>
      </c>
      <c r="U19" s="24"/>
      <c r="V19" s="24"/>
    </row>
    <row r="20" spans="2:22" x14ac:dyDescent="0.3">
      <c r="B20" s="163"/>
      <c r="C20" s="6" t="s">
        <v>9</v>
      </c>
      <c r="D20" s="7">
        <f t="shared" ref="D20:D21" si="8">SUM(E20:H20)</f>
        <v>36688200</v>
      </c>
      <c r="E20" s="34">
        <v>17844100</v>
      </c>
      <c r="F20" s="15">
        <v>5352630</v>
      </c>
      <c r="G20" s="15">
        <v>12491470</v>
      </c>
      <c r="H20" s="41">
        <v>1000000</v>
      </c>
      <c r="I20" s="36">
        <f t="shared" ref="I20" si="9">SUM(J20:M20)</f>
        <v>36688200</v>
      </c>
      <c r="J20" s="14">
        <v>17844100</v>
      </c>
      <c r="K20" s="8">
        <v>5352630</v>
      </c>
      <c r="L20" s="8">
        <v>12491470</v>
      </c>
      <c r="M20" s="41">
        <v>1000000</v>
      </c>
      <c r="N20" s="7">
        <v>0</v>
      </c>
      <c r="O20" s="8">
        <v>0</v>
      </c>
      <c r="P20" s="8">
        <v>0</v>
      </c>
      <c r="Q20" s="8">
        <v>0</v>
      </c>
      <c r="R20" s="37">
        <v>0</v>
      </c>
    </row>
    <row r="21" spans="2:22" ht="20.25" customHeight="1" x14ac:dyDescent="0.3">
      <c r="B21" s="163"/>
      <c r="C21" s="6" t="s">
        <v>0</v>
      </c>
      <c r="D21" s="7">
        <f t="shared" si="8"/>
        <v>30430000</v>
      </c>
      <c r="E21" s="34">
        <v>15215000</v>
      </c>
      <c r="F21" s="15">
        <v>4564500</v>
      </c>
      <c r="G21" s="15">
        <v>10650500</v>
      </c>
      <c r="H21" s="42">
        <v>0</v>
      </c>
      <c r="I21" s="36">
        <f>SUM(J21:M21)</f>
        <v>30430000</v>
      </c>
      <c r="J21" s="14">
        <v>15215000</v>
      </c>
      <c r="K21" s="8">
        <v>4564500</v>
      </c>
      <c r="L21" s="8">
        <v>10650500</v>
      </c>
      <c r="M21" s="37">
        <v>0</v>
      </c>
      <c r="N21" s="7">
        <v>0</v>
      </c>
      <c r="O21" s="8">
        <v>0</v>
      </c>
      <c r="P21" s="8">
        <v>0</v>
      </c>
      <c r="Q21" s="8">
        <v>0</v>
      </c>
      <c r="R21" s="37">
        <v>0</v>
      </c>
    </row>
    <row r="22" spans="2:22" ht="20.25" customHeight="1" x14ac:dyDescent="0.3">
      <c r="B22" s="163" t="s">
        <v>20</v>
      </c>
      <c r="C22" s="6" t="s">
        <v>18</v>
      </c>
      <c r="D22" s="11">
        <f>SUM(E22:G22)</f>
        <v>10316000</v>
      </c>
      <c r="E22" s="17"/>
      <c r="F22" s="38"/>
      <c r="G22" s="16">
        <f>SUM(G23:G25)</f>
        <v>10316000</v>
      </c>
      <c r="H22" s="42">
        <v>0</v>
      </c>
      <c r="I22" s="12">
        <f>SUM(I23:I25)</f>
        <v>10316000</v>
      </c>
      <c r="J22" s="17"/>
      <c r="K22" s="17"/>
      <c r="L22" s="13">
        <v>10316000</v>
      </c>
      <c r="M22" s="37">
        <v>0</v>
      </c>
      <c r="N22" s="11">
        <f>SUM(O22:Q22)</f>
        <v>0</v>
      </c>
      <c r="O22" s="17"/>
      <c r="P22" s="17"/>
      <c r="Q22" s="13">
        <f>SUM(Q23:Q25)</f>
        <v>0</v>
      </c>
      <c r="R22" s="45">
        <v>0</v>
      </c>
    </row>
    <row r="23" spans="2:22" ht="20.25" customHeight="1" x14ac:dyDescent="0.3">
      <c r="B23" s="163"/>
      <c r="C23" s="6" t="s">
        <v>8</v>
      </c>
      <c r="D23" s="7">
        <f>SUM(E23:G23)</f>
        <v>5169430</v>
      </c>
      <c r="E23" s="18"/>
      <c r="F23" s="39"/>
      <c r="G23" s="19">
        <v>5169430</v>
      </c>
      <c r="H23" s="42">
        <v>0</v>
      </c>
      <c r="I23" s="36">
        <f>SUM(J23:L23)</f>
        <v>5169430</v>
      </c>
      <c r="J23" s="20"/>
      <c r="K23" s="21"/>
      <c r="L23" s="40">
        <v>5169430</v>
      </c>
      <c r="M23" s="37">
        <v>0</v>
      </c>
      <c r="N23" s="7">
        <f>SUM(O23:Q23)</f>
        <v>0</v>
      </c>
      <c r="O23" s="21"/>
      <c r="P23" s="21"/>
      <c r="Q23" s="40">
        <f>G23-L23</f>
        <v>0</v>
      </c>
      <c r="R23" s="37">
        <v>0</v>
      </c>
    </row>
    <row r="24" spans="2:22" ht="20.25" customHeight="1" x14ac:dyDescent="0.3">
      <c r="B24" s="163"/>
      <c r="C24" s="6" t="s">
        <v>9</v>
      </c>
      <c r="D24" s="7">
        <f t="shared" ref="D24:D25" si="10">SUM(E24:G24)</f>
        <v>4346570</v>
      </c>
      <c r="E24" s="18"/>
      <c r="F24" s="39"/>
      <c r="G24" s="19">
        <v>4346570</v>
      </c>
      <c r="H24" s="42">
        <v>0</v>
      </c>
      <c r="I24" s="36">
        <f>SUM(J24:L24)</f>
        <v>4346570</v>
      </c>
      <c r="J24" s="20"/>
      <c r="K24" s="21"/>
      <c r="L24" s="40">
        <v>4346570</v>
      </c>
      <c r="M24" s="37">
        <v>0</v>
      </c>
      <c r="N24" s="7">
        <f>SUM(O24:Q24)</f>
        <v>0</v>
      </c>
      <c r="O24" s="21"/>
      <c r="P24" s="21"/>
      <c r="Q24" s="40">
        <f>G24-L24</f>
        <v>0</v>
      </c>
      <c r="R24" s="37">
        <v>0</v>
      </c>
    </row>
    <row r="25" spans="2:22" ht="20.25" customHeight="1" x14ac:dyDescent="0.3">
      <c r="B25" s="163"/>
      <c r="C25" s="6" t="s">
        <v>4</v>
      </c>
      <c r="D25" s="7">
        <f t="shared" si="10"/>
        <v>800000</v>
      </c>
      <c r="E25" s="18"/>
      <c r="F25" s="39"/>
      <c r="G25" s="19">
        <v>800000</v>
      </c>
      <c r="H25" s="42">
        <v>0</v>
      </c>
      <c r="I25" s="36">
        <f>SUM(J25:L25)</f>
        <v>800000</v>
      </c>
      <c r="J25" s="20"/>
      <c r="K25" s="21"/>
      <c r="L25" s="40">
        <v>800000</v>
      </c>
      <c r="M25" s="37">
        <v>0</v>
      </c>
      <c r="N25" s="7">
        <f>SUM(O25:Q25)</f>
        <v>0</v>
      </c>
      <c r="O25" s="21"/>
      <c r="P25" s="21"/>
      <c r="Q25" s="40">
        <f>G25-L25</f>
        <v>0</v>
      </c>
      <c r="R25" s="37">
        <v>0</v>
      </c>
    </row>
    <row r="27" spans="2:22" s="9" customFormat="1" ht="26.1" customHeight="1" x14ac:dyDescent="0.3">
      <c r="B27" s="26" t="s">
        <v>23</v>
      </c>
    </row>
    <row r="28" spans="2:22" ht="17.25" x14ac:dyDescent="0.3">
      <c r="B28" s="22" t="s">
        <v>109</v>
      </c>
      <c r="C28" s="23"/>
      <c r="D28" s="23"/>
      <c r="F28" s="3"/>
      <c r="G28" s="3"/>
      <c r="H28" s="3"/>
      <c r="L28" s="24"/>
      <c r="M28" s="24"/>
      <c r="N28" s="24"/>
      <c r="O28" s="25" t="s">
        <v>3</v>
      </c>
    </row>
    <row r="29" spans="2:22" x14ac:dyDescent="0.3">
      <c r="B29" s="164" t="s">
        <v>10</v>
      </c>
      <c r="C29" s="164"/>
      <c r="D29" s="164" t="s">
        <v>11</v>
      </c>
      <c r="E29" s="164"/>
      <c r="F29" s="164"/>
      <c r="G29" s="164"/>
      <c r="H29" s="164" t="s">
        <v>12</v>
      </c>
      <c r="I29" s="164"/>
      <c r="J29" s="164"/>
      <c r="K29" s="164"/>
      <c r="L29" s="164" t="s">
        <v>13</v>
      </c>
      <c r="M29" s="164"/>
      <c r="N29" s="164"/>
      <c r="O29" s="164"/>
      <c r="Q29" s="169"/>
    </row>
    <row r="30" spans="2:22" ht="20.25" customHeight="1" x14ac:dyDescent="0.3">
      <c r="B30" s="164"/>
      <c r="C30" s="164"/>
      <c r="D30" s="6" t="s">
        <v>14</v>
      </c>
      <c r="E30" s="6" t="s">
        <v>15</v>
      </c>
      <c r="F30" s="10" t="s">
        <v>6</v>
      </c>
      <c r="G30" s="10" t="s">
        <v>7</v>
      </c>
      <c r="H30" s="10" t="s">
        <v>14</v>
      </c>
      <c r="I30" s="6" t="s">
        <v>15</v>
      </c>
      <c r="J30" s="6" t="s">
        <v>6</v>
      </c>
      <c r="K30" s="6" t="s">
        <v>7</v>
      </c>
      <c r="L30" s="6" t="s">
        <v>14</v>
      </c>
      <c r="M30" s="6" t="s">
        <v>15</v>
      </c>
      <c r="N30" s="6" t="s">
        <v>6</v>
      </c>
      <c r="O30" s="6" t="s">
        <v>7</v>
      </c>
      <c r="Q30" s="169"/>
    </row>
    <row r="31" spans="2:22" x14ac:dyDescent="0.3">
      <c r="B31" s="164" t="s">
        <v>16</v>
      </c>
      <c r="C31" s="164"/>
      <c r="D31" s="11">
        <f>SUM(E31:G31)</f>
        <v>103075000</v>
      </c>
      <c r="E31" s="11">
        <f t="shared" ref="E31:O31" si="11">E32</f>
        <v>72152000</v>
      </c>
      <c r="F31" s="12">
        <f t="shared" si="11"/>
        <v>9278000</v>
      </c>
      <c r="G31" s="12">
        <f t="shared" si="11"/>
        <v>21645000</v>
      </c>
      <c r="H31" s="12">
        <f t="shared" si="11"/>
        <v>99556000</v>
      </c>
      <c r="I31" s="11">
        <f t="shared" si="11"/>
        <v>69689200</v>
      </c>
      <c r="J31" s="11">
        <f t="shared" si="11"/>
        <v>8960040</v>
      </c>
      <c r="K31" s="11">
        <f t="shared" si="11"/>
        <v>20906760</v>
      </c>
      <c r="L31" s="11">
        <f t="shared" si="11"/>
        <v>3519000</v>
      </c>
      <c r="M31" s="11">
        <f t="shared" si="11"/>
        <v>2462800</v>
      </c>
      <c r="N31" s="11">
        <f t="shared" si="11"/>
        <v>317960</v>
      </c>
      <c r="O31" s="11">
        <f t="shared" si="11"/>
        <v>738240</v>
      </c>
      <c r="Q31" s="104" t="s">
        <v>105</v>
      </c>
    </row>
    <row r="32" spans="2:22" x14ac:dyDescent="0.3">
      <c r="B32" s="163" t="s">
        <v>17</v>
      </c>
      <c r="C32" s="6" t="s">
        <v>18</v>
      </c>
      <c r="D32" s="11">
        <f>SUM(E32:G32)</f>
        <v>103075000</v>
      </c>
      <c r="E32" s="11">
        <f t="shared" ref="E32:O32" si="12">SUM(E33:E34)</f>
        <v>72152000</v>
      </c>
      <c r="F32" s="12">
        <f t="shared" si="12"/>
        <v>9278000</v>
      </c>
      <c r="G32" s="12">
        <f t="shared" si="12"/>
        <v>21645000</v>
      </c>
      <c r="H32" s="12">
        <f t="shared" si="12"/>
        <v>99556000</v>
      </c>
      <c r="I32" s="13">
        <f t="shared" si="12"/>
        <v>69689200</v>
      </c>
      <c r="J32" s="11">
        <f t="shared" si="12"/>
        <v>8960040</v>
      </c>
      <c r="K32" s="11">
        <f t="shared" si="12"/>
        <v>20906760</v>
      </c>
      <c r="L32" s="11">
        <f t="shared" si="12"/>
        <v>3519000</v>
      </c>
      <c r="M32" s="11">
        <f t="shared" si="12"/>
        <v>2462800</v>
      </c>
      <c r="N32" s="11">
        <f t="shared" si="12"/>
        <v>317960</v>
      </c>
      <c r="O32" s="11">
        <f t="shared" si="12"/>
        <v>738240</v>
      </c>
      <c r="Q32" s="14">
        <v>15323</v>
      </c>
    </row>
    <row r="33" spans="2:15" x14ac:dyDescent="0.3">
      <c r="B33" s="163"/>
      <c r="C33" s="6" t="s">
        <v>9</v>
      </c>
      <c r="D33" s="7">
        <f>SUM(E33:G33)</f>
        <v>17282000</v>
      </c>
      <c r="E33" s="34">
        <v>12097000</v>
      </c>
      <c r="F33" s="15">
        <v>1556000</v>
      </c>
      <c r="G33" s="15">
        <v>3629000</v>
      </c>
      <c r="H33" s="36">
        <f>SUM(I33:K33)</f>
        <v>15411930</v>
      </c>
      <c r="I33" s="14">
        <v>10788351</v>
      </c>
      <c r="J33" s="14">
        <v>1387074</v>
      </c>
      <c r="K33" s="14">
        <v>3236505</v>
      </c>
      <c r="L33" s="7">
        <f>SUM(M33:O33)</f>
        <v>1870070</v>
      </c>
      <c r="M33" s="8">
        <f t="shared" ref="M33:O34" si="13">E33-I33</f>
        <v>1308649</v>
      </c>
      <c r="N33" s="8">
        <f t="shared" si="13"/>
        <v>168926</v>
      </c>
      <c r="O33" s="8">
        <f t="shared" si="13"/>
        <v>392495</v>
      </c>
    </row>
    <row r="34" spans="2:15" ht="20.25" customHeight="1" x14ac:dyDescent="0.3">
      <c r="B34" s="163"/>
      <c r="C34" s="6" t="s">
        <v>4</v>
      </c>
      <c r="D34" s="7">
        <f>SUM(E34:G34)</f>
        <v>85793000</v>
      </c>
      <c r="E34" s="34">
        <v>60055000</v>
      </c>
      <c r="F34" s="15">
        <v>7722000</v>
      </c>
      <c r="G34" s="15">
        <v>18016000</v>
      </c>
      <c r="H34" s="36">
        <f>SUM(I34:K34)</f>
        <v>84144070</v>
      </c>
      <c r="I34" s="14">
        <v>58900849</v>
      </c>
      <c r="J34" s="8">
        <v>7572966</v>
      </c>
      <c r="K34" s="8">
        <v>17670255</v>
      </c>
      <c r="L34" s="7">
        <f>SUM(M34:O34)</f>
        <v>1648930</v>
      </c>
      <c r="M34" s="8">
        <f t="shared" si="13"/>
        <v>1154151</v>
      </c>
      <c r="N34" s="8">
        <f t="shared" si="13"/>
        <v>149034</v>
      </c>
      <c r="O34" s="8">
        <f>G34-K34</f>
        <v>345745</v>
      </c>
    </row>
    <row r="36" spans="2:15" s="4" customFormat="1" ht="26.1" customHeight="1" x14ac:dyDescent="0.3">
      <c r="B36" s="26" t="s">
        <v>24</v>
      </c>
    </row>
    <row r="37" spans="2:15" ht="17.25" x14ac:dyDescent="0.3">
      <c r="B37" s="22" t="s">
        <v>109</v>
      </c>
      <c r="C37" s="23"/>
      <c r="D37" s="23"/>
      <c r="F37" s="3"/>
      <c r="G37" s="3"/>
      <c r="H37" s="3"/>
      <c r="L37" s="24"/>
      <c r="M37" s="24"/>
      <c r="N37" s="24"/>
      <c r="O37" s="25" t="s">
        <v>3</v>
      </c>
    </row>
    <row r="38" spans="2:15" x14ac:dyDescent="0.3">
      <c r="B38" s="164" t="s">
        <v>10</v>
      </c>
      <c r="C38" s="164"/>
      <c r="D38" s="164" t="s">
        <v>11</v>
      </c>
      <c r="E38" s="164"/>
      <c r="F38" s="164"/>
      <c r="G38" s="164"/>
      <c r="H38" s="164" t="s">
        <v>12</v>
      </c>
      <c r="I38" s="164"/>
      <c r="J38" s="164"/>
      <c r="K38" s="164"/>
      <c r="L38" s="164" t="s">
        <v>13</v>
      </c>
      <c r="M38" s="164"/>
      <c r="N38" s="164"/>
      <c r="O38" s="164"/>
    </row>
    <row r="39" spans="2:15" ht="20.25" customHeight="1" x14ac:dyDescent="0.3">
      <c r="B39" s="164"/>
      <c r="C39" s="164"/>
      <c r="D39" s="6" t="s">
        <v>14</v>
      </c>
      <c r="E39" s="6" t="s">
        <v>15</v>
      </c>
      <c r="F39" s="10" t="s">
        <v>6</v>
      </c>
      <c r="G39" s="10" t="s">
        <v>7</v>
      </c>
      <c r="H39" s="10" t="s">
        <v>14</v>
      </c>
      <c r="I39" s="6" t="s">
        <v>15</v>
      </c>
      <c r="J39" s="6" t="s">
        <v>6</v>
      </c>
      <c r="K39" s="6" t="s">
        <v>7</v>
      </c>
      <c r="L39" s="6" t="s">
        <v>14</v>
      </c>
      <c r="M39" s="6" t="s">
        <v>15</v>
      </c>
      <c r="N39" s="6" t="s">
        <v>6</v>
      </c>
      <c r="O39" s="6" t="s">
        <v>7</v>
      </c>
    </row>
    <row r="40" spans="2:15" x14ac:dyDescent="0.3">
      <c r="B40" s="164" t="s">
        <v>16</v>
      </c>
      <c r="C40" s="164"/>
      <c r="D40" s="11">
        <f>SUM(D41)</f>
        <v>26760000</v>
      </c>
      <c r="E40" s="11">
        <f t="shared" ref="E40:O40" si="14">E41</f>
        <v>18732000</v>
      </c>
      <c r="F40" s="12">
        <f t="shared" si="14"/>
        <v>2408000</v>
      </c>
      <c r="G40" s="12">
        <f t="shared" si="14"/>
        <v>5620000</v>
      </c>
      <c r="H40" s="12">
        <f t="shared" si="14"/>
        <v>26760000</v>
      </c>
      <c r="I40" s="11">
        <f t="shared" si="14"/>
        <v>18732000</v>
      </c>
      <c r="J40" s="11">
        <f t="shared" si="14"/>
        <v>2408000</v>
      </c>
      <c r="K40" s="11">
        <f t="shared" si="14"/>
        <v>5620000</v>
      </c>
      <c r="L40" s="11">
        <f t="shared" si="14"/>
        <v>0</v>
      </c>
      <c r="M40" s="11">
        <f t="shared" si="14"/>
        <v>0</v>
      </c>
      <c r="N40" s="11">
        <f t="shared" si="14"/>
        <v>0</v>
      </c>
      <c r="O40" s="11">
        <f t="shared" si="14"/>
        <v>0</v>
      </c>
    </row>
    <row r="41" spans="2:15" x14ac:dyDescent="0.3">
      <c r="B41" s="163" t="s">
        <v>17</v>
      </c>
      <c r="C41" s="6" t="s">
        <v>18</v>
      </c>
      <c r="D41" s="11">
        <f>SUM(D42:D44)</f>
        <v>26760000</v>
      </c>
      <c r="E41" s="11">
        <f>SUM(E42:E44)</f>
        <v>18732000</v>
      </c>
      <c r="F41" s="12">
        <f>SUM(F42:F44)</f>
        <v>2408000</v>
      </c>
      <c r="G41" s="12">
        <f>SUM(G42:G44)</f>
        <v>5620000</v>
      </c>
      <c r="H41" s="12">
        <f>SUM(I41:K41)</f>
        <v>26760000</v>
      </c>
      <c r="I41" s="13">
        <f>SUM(I42:I44)</f>
        <v>18732000</v>
      </c>
      <c r="J41" s="13">
        <f>SUM(J42:J44)</f>
        <v>2408000</v>
      </c>
      <c r="K41" s="11">
        <f>SUM(K42:K44)</f>
        <v>5620000</v>
      </c>
      <c r="L41" s="11">
        <f>SUM(M41:O41)</f>
        <v>0</v>
      </c>
      <c r="M41" s="11">
        <f>SUM(M42:M44)</f>
        <v>0</v>
      </c>
      <c r="N41" s="11">
        <f>SUM(N42:N44)</f>
        <v>0</v>
      </c>
      <c r="O41" s="11">
        <f>SUM(O42:O44)</f>
        <v>0</v>
      </c>
    </row>
    <row r="42" spans="2:15" x14ac:dyDescent="0.3">
      <c r="B42" s="163"/>
      <c r="C42" s="6" t="s">
        <v>8</v>
      </c>
      <c r="D42" s="7">
        <f>SUM(E42:G42)</f>
        <v>26097000</v>
      </c>
      <c r="E42" s="34">
        <v>18268000</v>
      </c>
      <c r="F42" s="15">
        <v>2348000</v>
      </c>
      <c r="G42" s="15">
        <v>5481000</v>
      </c>
      <c r="H42" s="36">
        <f>SUM(I42:K42)</f>
        <v>26097000</v>
      </c>
      <c r="I42" s="14">
        <v>18268000</v>
      </c>
      <c r="J42" s="8">
        <v>2348000</v>
      </c>
      <c r="K42" s="8">
        <v>5481000</v>
      </c>
      <c r="L42" s="7">
        <f>SUM(M42:O42)</f>
        <v>0</v>
      </c>
      <c r="M42" s="14">
        <f>E42-I42</f>
        <v>0</v>
      </c>
      <c r="N42" s="8">
        <f>F42-J42</f>
        <v>0</v>
      </c>
      <c r="O42" s="8">
        <f>G42-K42</f>
        <v>0</v>
      </c>
    </row>
    <row r="43" spans="2:15" x14ac:dyDescent="0.3">
      <c r="B43" s="163"/>
      <c r="C43" s="6" t="s">
        <v>9</v>
      </c>
      <c r="D43" s="37">
        <v>0</v>
      </c>
      <c r="E43" s="34">
        <v>0</v>
      </c>
      <c r="F43" s="15">
        <v>0</v>
      </c>
      <c r="G43" s="15">
        <v>0</v>
      </c>
      <c r="H43" s="36">
        <f t="shared" ref="H43:H44" si="15">SUM(I43:K43)</f>
        <v>0</v>
      </c>
      <c r="I43" s="14">
        <v>0</v>
      </c>
      <c r="J43" s="8">
        <v>0</v>
      </c>
      <c r="K43" s="8">
        <v>0</v>
      </c>
      <c r="L43" s="7">
        <f>SUM(M43:O43)</f>
        <v>0</v>
      </c>
      <c r="M43" s="8">
        <v>0</v>
      </c>
      <c r="N43" s="8">
        <v>0</v>
      </c>
      <c r="O43" s="8">
        <v>0</v>
      </c>
    </row>
    <row r="44" spans="2:15" ht="20.25" customHeight="1" x14ac:dyDescent="0.3">
      <c r="B44" s="163"/>
      <c r="C44" s="6" t="s">
        <v>4</v>
      </c>
      <c r="D44" s="7">
        <f>SUM(E44:G44)</f>
        <v>663000</v>
      </c>
      <c r="E44" s="34">
        <v>464000</v>
      </c>
      <c r="F44" s="15">
        <v>60000</v>
      </c>
      <c r="G44" s="15">
        <v>139000</v>
      </c>
      <c r="H44" s="36">
        <f t="shared" si="15"/>
        <v>663000</v>
      </c>
      <c r="I44" s="14">
        <v>464000</v>
      </c>
      <c r="J44" s="8">
        <v>60000</v>
      </c>
      <c r="K44" s="8">
        <v>139000</v>
      </c>
      <c r="L44" s="7">
        <f>SUM(M44:O44)</f>
        <v>0</v>
      </c>
      <c r="M44" s="8">
        <f>E44-I44</f>
        <v>0</v>
      </c>
      <c r="N44" s="8">
        <f>F44-J44</f>
        <v>0</v>
      </c>
      <c r="O44" s="8">
        <f>G44-K44</f>
        <v>0</v>
      </c>
    </row>
    <row r="46" spans="2:15" s="4" customFormat="1" ht="26.1" customHeight="1" x14ac:dyDescent="0.3">
      <c r="B46" s="26" t="s">
        <v>25</v>
      </c>
    </row>
    <row r="47" spans="2:15" ht="17.25" x14ac:dyDescent="0.3">
      <c r="B47" s="22" t="s">
        <v>109</v>
      </c>
      <c r="C47" s="23"/>
      <c r="D47" s="23"/>
      <c r="F47" s="3"/>
      <c r="G47" s="3"/>
      <c r="H47" s="3"/>
      <c r="L47" s="24"/>
      <c r="M47" s="24"/>
      <c r="N47" s="24"/>
      <c r="O47" s="25" t="s">
        <v>3</v>
      </c>
    </row>
    <row r="48" spans="2:15" x14ac:dyDescent="0.3">
      <c r="B48" s="174" t="s">
        <v>10</v>
      </c>
      <c r="C48" s="174"/>
      <c r="D48" s="174" t="s">
        <v>11</v>
      </c>
      <c r="E48" s="174"/>
      <c r="F48" s="174"/>
      <c r="G48" s="174"/>
      <c r="H48" s="174" t="s">
        <v>12</v>
      </c>
      <c r="I48" s="174"/>
      <c r="J48" s="174"/>
      <c r="K48" s="174"/>
      <c r="L48" s="174" t="s">
        <v>13</v>
      </c>
      <c r="M48" s="174"/>
      <c r="N48" s="174"/>
      <c r="O48" s="174"/>
    </row>
    <row r="49" spans="2:15" ht="20.25" customHeight="1" x14ac:dyDescent="0.3">
      <c r="B49" s="174"/>
      <c r="C49" s="174"/>
      <c r="D49" s="27" t="s">
        <v>14</v>
      </c>
      <c r="E49" s="27" t="s">
        <v>15</v>
      </c>
      <c r="F49" s="28" t="s">
        <v>6</v>
      </c>
      <c r="G49" s="28" t="s">
        <v>7</v>
      </c>
      <c r="H49" s="28" t="s">
        <v>14</v>
      </c>
      <c r="I49" s="27" t="s">
        <v>15</v>
      </c>
      <c r="J49" s="27" t="s">
        <v>6</v>
      </c>
      <c r="K49" s="27" t="s">
        <v>7</v>
      </c>
      <c r="L49" s="27" t="s">
        <v>14</v>
      </c>
      <c r="M49" s="27" t="s">
        <v>15</v>
      </c>
      <c r="N49" s="27" t="s">
        <v>6</v>
      </c>
      <c r="O49" s="27" t="s">
        <v>7</v>
      </c>
    </row>
    <row r="50" spans="2:15" x14ac:dyDescent="0.3">
      <c r="B50" s="174" t="s">
        <v>16</v>
      </c>
      <c r="C50" s="174"/>
      <c r="D50" s="29">
        <f>D51</f>
        <v>31285000</v>
      </c>
      <c r="E50" s="29">
        <f>E51</f>
        <v>21900000</v>
      </c>
      <c r="F50" s="30">
        <f t="shared" ref="F50:O50" si="16">F51</f>
        <v>2816000</v>
      </c>
      <c r="G50" s="30">
        <f t="shared" si="16"/>
        <v>6569000</v>
      </c>
      <c r="H50" s="30">
        <f t="shared" si="16"/>
        <v>31285000</v>
      </c>
      <c r="I50" s="29">
        <f t="shared" si="16"/>
        <v>21900000</v>
      </c>
      <c r="J50" s="29">
        <f t="shared" si="16"/>
        <v>2816000</v>
      </c>
      <c r="K50" s="29">
        <f t="shared" si="16"/>
        <v>6569000</v>
      </c>
      <c r="L50" s="29">
        <f t="shared" si="16"/>
        <v>0</v>
      </c>
      <c r="M50" s="29">
        <f t="shared" si="16"/>
        <v>0</v>
      </c>
      <c r="N50" s="29">
        <f t="shared" si="16"/>
        <v>0</v>
      </c>
      <c r="O50" s="29">
        <f t="shared" si="16"/>
        <v>0</v>
      </c>
    </row>
    <row r="51" spans="2:15" x14ac:dyDescent="0.3">
      <c r="B51" s="175" t="s">
        <v>17</v>
      </c>
      <c r="C51" s="27" t="s">
        <v>18</v>
      </c>
      <c r="D51" s="29">
        <f>SUM(E51:G51)</f>
        <v>31285000</v>
      </c>
      <c r="E51" s="29">
        <f>SUM(E52:E54)</f>
        <v>21900000</v>
      </c>
      <c r="F51" s="29">
        <f t="shared" ref="F51:O51" si="17">SUM(F52:F54)</f>
        <v>2816000</v>
      </c>
      <c r="G51" s="29">
        <f t="shared" si="17"/>
        <v>6569000</v>
      </c>
      <c r="H51" s="30">
        <f t="shared" si="17"/>
        <v>31285000</v>
      </c>
      <c r="I51" s="31">
        <f t="shared" si="17"/>
        <v>21900000</v>
      </c>
      <c r="J51" s="31">
        <f t="shared" si="17"/>
        <v>2816000</v>
      </c>
      <c r="K51" s="29">
        <f t="shared" si="17"/>
        <v>6569000</v>
      </c>
      <c r="L51" s="29">
        <f t="shared" si="17"/>
        <v>0</v>
      </c>
      <c r="M51" s="29">
        <f t="shared" si="17"/>
        <v>0</v>
      </c>
      <c r="N51" s="29">
        <f t="shared" si="17"/>
        <v>0</v>
      </c>
      <c r="O51" s="29">
        <f t="shared" si="17"/>
        <v>0</v>
      </c>
    </row>
    <row r="52" spans="2:15" x14ac:dyDescent="0.3">
      <c r="B52" s="175"/>
      <c r="C52" s="27" t="s">
        <v>8</v>
      </c>
      <c r="D52" s="33">
        <f>SUM(E52:G52)</f>
        <v>31234000</v>
      </c>
      <c r="E52" s="34">
        <v>21864000</v>
      </c>
      <c r="F52" s="15">
        <v>2812000</v>
      </c>
      <c r="G52" s="15">
        <v>6558000</v>
      </c>
      <c r="H52" s="35">
        <f>SUM(I52:K52)</f>
        <v>31234000</v>
      </c>
      <c r="I52" s="32">
        <v>21864000</v>
      </c>
      <c r="J52" s="33">
        <v>2812000</v>
      </c>
      <c r="K52" s="33">
        <v>6558000</v>
      </c>
      <c r="L52" s="33">
        <f>SUM(M52:O52)</f>
        <v>0</v>
      </c>
      <c r="M52" s="32">
        <f t="shared" ref="M52:O54" si="18">E52-I52</f>
        <v>0</v>
      </c>
      <c r="N52" s="33">
        <f t="shared" si="18"/>
        <v>0</v>
      </c>
      <c r="O52" s="33">
        <f t="shared" si="18"/>
        <v>0</v>
      </c>
    </row>
    <row r="53" spans="2:15" x14ac:dyDescent="0.3">
      <c r="B53" s="175"/>
      <c r="C53" s="27" t="s">
        <v>9</v>
      </c>
      <c r="D53" s="33">
        <f>SUM(E53:G53)</f>
        <v>51000</v>
      </c>
      <c r="E53" s="34">
        <v>36000</v>
      </c>
      <c r="F53" s="15">
        <v>4000</v>
      </c>
      <c r="G53" s="15">
        <v>11000</v>
      </c>
      <c r="H53" s="35">
        <f t="shared" ref="H53:H54" si="19">SUM(I53:K53)</f>
        <v>51000</v>
      </c>
      <c r="I53" s="32">
        <v>36000</v>
      </c>
      <c r="J53" s="33">
        <v>4000</v>
      </c>
      <c r="K53" s="33">
        <v>11000</v>
      </c>
      <c r="L53" s="33">
        <f>SUM(M53:O53)</f>
        <v>0</v>
      </c>
      <c r="M53" s="33">
        <f t="shared" si="18"/>
        <v>0</v>
      </c>
      <c r="N53" s="33">
        <f t="shared" si="18"/>
        <v>0</v>
      </c>
      <c r="O53" s="33">
        <f t="shared" si="18"/>
        <v>0</v>
      </c>
    </row>
    <row r="54" spans="2:15" ht="20.25" customHeight="1" x14ac:dyDescent="0.3">
      <c r="B54" s="175"/>
      <c r="C54" s="27" t="s">
        <v>4</v>
      </c>
      <c r="D54" s="33">
        <v>0</v>
      </c>
      <c r="E54" s="34">
        <v>0</v>
      </c>
      <c r="F54" s="15">
        <v>0</v>
      </c>
      <c r="G54" s="15">
        <v>0</v>
      </c>
      <c r="H54" s="35">
        <f t="shared" si="19"/>
        <v>0</v>
      </c>
      <c r="I54" s="32">
        <v>0</v>
      </c>
      <c r="J54" s="33">
        <v>0</v>
      </c>
      <c r="K54" s="33">
        <v>0</v>
      </c>
      <c r="L54" s="33">
        <f>SUM(M54:O54)</f>
        <v>0</v>
      </c>
      <c r="M54" s="33">
        <f t="shared" si="18"/>
        <v>0</v>
      </c>
      <c r="N54" s="33">
        <f t="shared" si="18"/>
        <v>0</v>
      </c>
      <c r="O54" s="33">
        <f t="shared" si="18"/>
        <v>0</v>
      </c>
    </row>
    <row r="56" spans="2:15" s="4" customFormat="1" ht="26.1" customHeight="1" x14ac:dyDescent="0.3">
      <c r="B56" s="26" t="s">
        <v>26</v>
      </c>
    </row>
    <row r="57" spans="2:15" ht="17.25" x14ac:dyDescent="0.3">
      <c r="B57" s="22" t="s">
        <v>110</v>
      </c>
      <c r="C57" s="23"/>
      <c r="D57" s="23"/>
      <c r="F57" s="3"/>
      <c r="G57" s="3"/>
      <c r="H57" s="3"/>
      <c r="L57" s="24"/>
      <c r="M57" s="24"/>
      <c r="N57" s="24"/>
      <c r="O57" s="25" t="s">
        <v>3</v>
      </c>
    </row>
    <row r="58" spans="2:15" x14ac:dyDescent="0.3">
      <c r="B58" s="164" t="s">
        <v>10</v>
      </c>
      <c r="C58" s="164"/>
      <c r="D58" s="164" t="s">
        <v>11</v>
      </c>
      <c r="E58" s="164"/>
      <c r="F58" s="164"/>
      <c r="G58" s="164"/>
      <c r="H58" s="164" t="s">
        <v>12</v>
      </c>
      <c r="I58" s="164"/>
      <c r="J58" s="164"/>
      <c r="K58" s="164"/>
      <c r="L58" s="164" t="s">
        <v>13</v>
      </c>
      <c r="M58" s="164"/>
      <c r="N58" s="164"/>
      <c r="O58" s="164"/>
    </row>
    <row r="59" spans="2:15" ht="20.25" customHeight="1" x14ac:dyDescent="0.3">
      <c r="B59" s="164"/>
      <c r="C59" s="164"/>
      <c r="D59" s="6" t="s">
        <v>14</v>
      </c>
      <c r="E59" s="6" t="s">
        <v>15</v>
      </c>
      <c r="F59" s="10" t="s">
        <v>6</v>
      </c>
      <c r="G59" s="10" t="s">
        <v>7</v>
      </c>
      <c r="H59" s="10" t="s">
        <v>14</v>
      </c>
      <c r="I59" s="6" t="s">
        <v>15</v>
      </c>
      <c r="J59" s="6" t="s">
        <v>6</v>
      </c>
      <c r="K59" s="6" t="s">
        <v>7</v>
      </c>
      <c r="L59" s="6" t="s">
        <v>14</v>
      </c>
      <c r="M59" s="6" t="s">
        <v>15</v>
      </c>
      <c r="N59" s="6" t="s">
        <v>6</v>
      </c>
      <c r="O59" s="6" t="s">
        <v>7</v>
      </c>
    </row>
    <row r="60" spans="2:15" x14ac:dyDescent="0.3">
      <c r="B60" s="164" t="s">
        <v>16</v>
      </c>
      <c r="C60" s="164"/>
      <c r="D60" s="11">
        <f>SUM(E60:G60)</f>
        <v>17162000</v>
      </c>
      <c r="E60" s="11">
        <f t="shared" ref="E60:O60" si="20">E61</f>
        <v>12013000</v>
      </c>
      <c r="F60" s="12">
        <f t="shared" si="20"/>
        <v>1544000</v>
      </c>
      <c r="G60" s="12">
        <f t="shared" si="20"/>
        <v>3605000</v>
      </c>
      <c r="H60" s="12">
        <f t="shared" si="20"/>
        <v>17162000</v>
      </c>
      <c r="I60" s="11">
        <f t="shared" si="20"/>
        <v>12013000</v>
      </c>
      <c r="J60" s="11">
        <f t="shared" si="20"/>
        <v>1544000</v>
      </c>
      <c r="K60" s="11">
        <f t="shared" si="20"/>
        <v>3605000</v>
      </c>
      <c r="L60" s="11">
        <f t="shared" si="20"/>
        <v>0</v>
      </c>
      <c r="M60" s="11">
        <f t="shared" si="20"/>
        <v>0</v>
      </c>
      <c r="N60" s="11">
        <f t="shared" si="20"/>
        <v>0</v>
      </c>
      <c r="O60" s="11">
        <f t="shared" si="20"/>
        <v>0</v>
      </c>
    </row>
    <row r="61" spans="2:15" x14ac:dyDescent="0.3">
      <c r="B61" s="163" t="s">
        <v>17</v>
      </c>
      <c r="C61" s="6" t="s">
        <v>18</v>
      </c>
      <c r="D61" s="11">
        <f t="shared" ref="D61:O61" si="21">SUM(D62:D63)</f>
        <v>17162000</v>
      </c>
      <c r="E61" s="11">
        <f t="shared" si="21"/>
        <v>12013000</v>
      </c>
      <c r="F61" s="11">
        <f t="shared" si="21"/>
        <v>1544000</v>
      </c>
      <c r="G61" s="11">
        <f t="shared" si="21"/>
        <v>3605000</v>
      </c>
      <c r="H61" s="12">
        <f t="shared" si="21"/>
        <v>17162000</v>
      </c>
      <c r="I61" s="13">
        <f t="shared" si="21"/>
        <v>12013000</v>
      </c>
      <c r="J61" s="11">
        <f t="shared" si="21"/>
        <v>1544000</v>
      </c>
      <c r="K61" s="11">
        <f t="shared" si="21"/>
        <v>3605000</v>
      </c>
      <c r="L61" s="11">
        <f t="shared" si="21"/>
        <v>0</v>
      </c>
      <c r="M61" s="11">
        <f t="shared" si="21"/>
        <v>0</v>
      </c>
      <c r="N61" s="11">
        <f t="shared" si="21"/>
        <v>0</v>
      </c>
      <c r="O61" s="11">
        <f t="shared" si="21"/>
        <v>0</v>
      </c>
    </row>
    <row r="62" spans="2:15" x14ac:dyDescent="0.3">
      <c r="B62" s="163"/>
      <c r="C62" s="6" t="s">
        <v>9</v>
      </c>
      <c r="D62" s="7">
        <f>SUM(E62:G62)</f>
        <v>3977000</v>
      </c>
      <c r="E62" s="34">
        <v>2783000</v>
      </c>
      <c r="F62" s="15">
        <v>358000</v>
      </c>
      <c r="G62" s="15">
        <v>836000</v>
      </c>
      <c r="H62" s="36">
        <f>SUM(I62:K62)</f>
        <v>3977000</v>
      </c>
      <c r="I62" s="14">
        <v>2783000</v>
      </c>
      <c r="J62" s="8">
        <v>358000</v>
      </c>
      <c r="K62" s="8">
        <v>836000</v>
      </c>
      <c r="L62" s="7">
        <f>SUM(M62:O62)</f>
        <v>0</v>
      </c>
      <c r="M62" s="8">
        <f t="shared" ref="M62:O63" si="22">E62-I62</f>
        <v>0</v>
      </c>
      <c r="N62" s="8">
        <f t="shared" si="22"/>
        <v>0</v>
      </c>
      <c r="O62" s="8">
        <f t="shared" si="22"/>
        <v>0</v>
      </c>
    </row>
    <row r="63" spans="2:15" ht="20.25" customHeight="1" x14ac:dyDescent="0.3">
      <c r="B63" s="163"/>
      <c r="C63" s="6" t="s">
        <v>4</v>
      </c>
      <c r="D63" s="7">
        <f>SUM(E63:G63)</f>
        <v>13185000</v>
      </c>
      <c r="E63" s="34">
        <v>9230000</v>
      </c>
      <c r="F63" s="15">
        <v>1186000</v>
      </c>
      <c r="G63" s="15">
        <v>2769000</v>
      </c>
      <c r="H63" s="36">
        <f>SUM(I63:K63)</f>
        <v>13185000</v>
      </c>
      <c r="I63" s="14">
        <v>9230000</v>
      </c>
      <c r="J63" s="8">
        <v>1186000</v>
      </c>
      <c r="K63" s="8">
        <v>2769000</v>
      </c>
      <c r="L63" s="7">
        <f>SUM(M63:O63)</f>
        <v>0</v>
      </c>
      <c r="M63" s="8">
        <f t="shared" si="22"/>
        <v>0</v>
      </c>
      <c r="N63" s="8">
        <f t="shared" si="22"/>
        <v>0</v>
      </c>
      <c r="O63" s="8">
        <f t="shared" si="22"/>
        <v>0</v>
      </c>
    </row>
    <row r="65" spans="2:17" s="4" customFormat="1" ht="25.5" customHeight="1" x14ac:dyDescent="0.3">
      <c r="B65" s="26" t="s">
        <v>27</v>
      </c>
    </row>
    <row r="66" spans="2:17" ht="17.25" x14ac:dyDescent="0.3">
      <c r="B66" s="22" t="s">
        <v>109</v>
      </c>
      <c r="C66" s="23"/>
      <c r="D66" s="23"/>
      <c r="F66" s="3"/>
      <c r="G66" s="3"/>
      <c r="H66" s="3"/>
      <c r="L66" s="24"/>
      <c r="M66" s="24"/>
      <c r="N66" s="24"/>
      <c r="O66" s="25" t="s">
        <v>3</v>
      </c>
    </row>
    <row r="67" spans="2:17" x14ac:dyDescent="0.3">
      <c r="B67" s="164" t="s">
        <v>111</v>
      </c>
      <c r="C67" s="164"/>
      <c r="D67" s="164" t="s">
        <v>11</v>
      </c>
      <c r="E67" s="164"/>
      <c r="F67" s="164"/>
      <c r="G67" s="164"/>
      <c r="H67" s="164" t="s">
        <v>12</v>
      </c>
      <c r="I67" s="164"/>
      <c r="J67" s="164"/>
      <c r="K67" s="164"/>
      <c r="L67" s="164" t="s">
        <v>13</v>
      </c>
      <c r="M67" s="164"/>
      <c r="N67" s="164"/>
      <c r="O67" s="164"/>
    </row>
    <row r="68" spans="2:17" ht="20.25" customHeight="1" x14ac:dyDescent="0.3">
      <c r="B68" s="164"/>
      <c r="C68" s="164"/>
      <c r="D68" s="6" t="s">
        <v>14</v>
      </c>
      <c r="E68" s="6" t="s">
        <v>15</v>
      </c>
      <c r="F68" s="10" t="s">
        <v>6</v>
      </c>
      <c r="G68" s="10" t="s">
        <v>7</v>
      </c>
      <c r="H68" s="10" t="s">
        <v>14</v>
      </c>
      <c r="I68" s="6" t="s">
        <v>15</v>
      </c>
      <c r="J68" s="6" t="s">
        <v>6</v>
      </c>
      <c r="K68" s="6" t="s">
        <v>7</v>
      </c>
      <c r="L68" s="6" t="s">
        <v>14</v>
      </c>
      <c r="M68" s="6" t="s">
        <v>15</v>
      </c>
      <c r="N68" s="6" t="s">
        <v>6</v>
      </c>
      <c r="O68" s="6" t="s">
        <v>7</v>
      </c>
    </row>
    <row r="69" spans="2:17" x14ac:dyDescent="0.3">
      <c r="B69" s="164" t="s">
        <v>16</v>
      </c>
      <c r="C69" s="164"/>
      <c r="D69" s="11">
        <f>SUM(E69:G69)</f>
        <v>42440000</v>
      </c>
      <c r="E69" s="11">
        <f t="shared" ref="E69:K69" si="23">E70</f>
        <v>21220000</v>
      </c>
      <c r="F69" s="12">
        <f t="shared" si="23"/>
        <v>6366000</v>
      </c>
      <c r="G69" s="12">
        <f t="shared" si="23"/>
        <v>14854000</v>
      </c>
      <c r="H69" s="12">
        <f t="shared" si="23"/>
        <v>42440000</v>
      </c>
      <c r="I69" s="11">
        <f t="shared" si="23"/>
        <v>21220000</v>
      </c>
      <c r="J69" s="11">
        <f t="shared" si="23"/>
        <v>6366000</v>
      </c>
      <c r="K69" s="11">
        <f t="shared" si="23"/>
        <v>14854000</v>
      </c>
      <c r="L69" s="11">
        <v>0</v>
      </c>
      <c r="M69" s="11">
        <v>0</v>
      </c>
      <c r="N69" s="11">
        <v>0</v>
      </c>
      <c r="O69" s="11">
        <v>0</v>
      </c>
      <c r="Q69" s="104" t="s">
        <v>105</v>
      </c>
    </row>
    <row r="70" spans="2:17" x14ac:dyDescent="0.3">
      <c r="B70" s="163" t="s">
        <v>17</v>
      </c>
      <c r="C70" s="6" t="s">
        <v>18</v>
      </c>
      <c r="D70" s="11">
        <f>SUM(D71:D73)</f>
        <v>42440000</v>
      </c>
      <c r="E70" s="11">
        <f>SUM(E71:E73)</f>
        <v>21220000</v>
      </c>
      <c r="F70" s="11">
        <f t="shared" ref="F70:G70" si="24">SUM(F71:F73)</f>
        <v>6366000</v>
      </c>
      <c r="G70" s="11">
        <f t="shared" si="24"/>
        <v>14854000</v>
      </c>
      <c r="H70" s="12">
        <f>SUM(I70:K70)</f>
        <v>42440000</v>
      </c>
      <c r="I70" s="13">
        <f>SUM(I71:I73)</f>
        <v>21220000</v>
      </c>
      <c r="J70" s="11">
        <f>SUM(J71:J73)</f>
        <v>6366000</v>
      </c>
      <c r="K70" s="11">
        <f>SUM(K71:K73)</f>
        <v>14854000</v>
      </c>
      <c r="L70" s="11">
        <v>0</v>
      </c>
      <c r="M70" s="11">
        <v>0</v>
      </c>
      <c r="N70" s="11">
        <v>0</v>
      </c>
      <c r="O70" s="11">
        <v>0</v>
      </c>
      <c r="Q70" s="14">
        <v>3900</v>
      </c>
    </row>
    <row r="71" spans="2:17" x14ac:dyDescent="0.3">
      <c r="B71" s="163"/>
      <c r="C71" s="6" t="s">
        <v>8</v>
      </c>
      <c r="D71" s="7">
        <f>SUM(E71:G71)</f>
        <v>29837000</v>
      </c>
      <c r="E71" s="34">
        <v>14918500</v>
      </c>
      <c r="F71" s="15">
        <v>4475550</v>
      </c>
      <c r="G71" s="15">
        <v>10442950</v>
      </c>
      <c r="H71" s="36">
        <f>SUM(I71:K71)</f>
        <v>29837000</v>
      </c>
      <c r="I71" s="14">
        <v>14918500</v>
      </c>
      <c r="J71" s="8">
        <v>4475550</v>
      </c>
      <c r="K71" s="8">
        <v>10442950</v>
      </c>
      <c r="L71" s="7">
        <f>SUM(M71:O71)</f>
        <v>0</v>
      </c>
      <c r="M71" s="14">
        <f>E71-I71</f>
        <v>0</v>
      </c>
      <c r="N71" s="8">
        <f>F71-J71</f>
        <v>0</v>
      </c>
      <c r="O71" s="8">
        <f>G71-K71</f>
        <v>0</v>
      </c>
    </row>
    <row r="72" spans="2:17" x14ac:dyDescent="0.3">
      <c r="B72" s="163"/>
      <c r="C72" s="6" t="s">
        <v>9</v>
      </c>
      <c r="D72" s="7">
        <v>2350000</v>
      </c>
      <c r="E72" s="34">
        <f>D72*50%</f>
        <v>1175000</v>
      </c>
      <c r="F72" s="15">
        <f>E72*30%</f>
        <v>352500</v>
      </c>
      <c r="G72" s="15">
        <f>E72*70%</f>
        <v>822500</v>
      </c>
      <c r="H72" s="36">
        <f>SUM(I72:K72)</f>
        <v>2350000</v>
      </c>
      <c r="I72" s="14">
        <v>1175000</v>
      </c>
      <c r="J72" s="8">
        <v>352500</v>
      </c>
      <c r="K72" s="8">
        <v>822500</v>
      </c>
      <c r="L72" s="7">
        <v>0</v>
      </c>
      <c r="M72" s="8">
        <v>0</v>
      </c>
      <c r="N72" s="8">
        <v>0</v>
      </c>
      <c r="O72" s="8">
        <v>0</v>
      </c>
    </row>
    <row r="73" spans="2:17" ht="20.25" customHeight="1" x14ac:dyDescent="0.3">
      <c r="B73" s="163"/>
      <c r="C73" s="6" t="s">
        <v>28</v>
      </c>
      <c r="D73" s="7">
        <v>10253000</v>
      </c>
      <c r="E73" s="34">
        <f>D73*50%</f>
        <v>5126500</v>
      </c>
      <c r="F73" s="15">
        <f>E73*30%</f>
        <v>1537950</v>
      </c>
      <c r="G73" s="15">
        <f>E73*70%</f>
        <v>3588550</v>
      </c>
      <c r="H73" s="36">
        <f>SUM(I73:K73)</f>
        <v>10253000</v>
      </c>
      <c r="I73" s="14">
        <v>5126500</v>
      </c>
      <c r="J73" s="8">
        <v>1537950</v>
      </c>
      <c r="K73" s="8">
        <v>3588550</v>
      </c>
      <c r="L73" s="7">
        <v>0</v>
      </c>
      <c r="M73" s="8">
        <v>0</v>
      </c>
      <c r="N73" s="8">
        <v>0</v>
      </c>
      <c r="O73" s="8">
        <v>0</v>
      </c>
    </row>
    <row r="75" spans="2:17" s="4" customFormat="1" ht="25.5" customHeight="1" x14ac:dyDescent="0.3">
      <c r="B75" s="26" t="s">
        <v>29</v>
      </c>
    </row>
    <row r="76" spans="2:17" ht="17.25" x14ac:dyDescent="0.3">
      <c r="B76" s="22" t="s">
        <v>109</v>
      </c>
      <c r="C76" s="23"/>
      <c r="D76" s="23"/>
      <c r="F76" s="3"/>
      <c r="G76" s="3"/>
      <c r="H76" s="3"/>
      <c r="L76" s="24"/>
      <c r="M76" s="24"/>
      <c r="N76" s="24"/>
      <c r="O76" s="25" t="s">
        <v>3</v>
      </c>
    </row>
    <row r="77" spans="2:17" x14ac:dyDescent="0.3">
      <c r="B77" s="164" t="s">
        <v>10</v>
      </c>
      <c r="C77" s="164"/>
      <c r="D77" s="164" t="s">
        <v>11</v>
      </c>
      <c r="E77" s="164"/>
      <c r="F77" s="164"/>
      <c r="G77" s="164"/>
      <c r="H77" s="164" t="s">
        <v>12</v>
      </c>
      <c r="I77" s="164"/>
      <c r="J77" s="164"/>
      <c r="K77" s="164"/>
      <c r="L77" s="164" t="s">
        <v>13</v>
      </c>
      <c r="M77" s="164"/>
      <c r="N77" s="164"/>
      <c r="O77" s="164"/>
    </row>
    <row r="78" spans="2:17" ht="20.25" customHeight="1" x14ac:dyDescent="0.3">
      <c r="B78" s="164"/>
      <c r="C78" s="164"/>
      <c r="D78" s="6" t="s">
        <v>14</v>
      </c>
      <c r="E78" s="6" t="s">
        <v>15</v>
      </c>
      <c r="F78" s="10" t="s">
        <v>6</v>
      </c>
      <c r="G78" s="10" t="s">
        <v>7</v>
      </c>
      <c r="H78" s="10" t="s">
        <v>14</v>
      </c>
      <c r="I78" s="6" t="s">
        <v>15</v>
      </c>
      <c r="J78" s="6" t="s">
        <v>6</v>
      </c>
      <c r="K78" s="6" t="s">
        <v>7</v>
      </c>
      <c r="L78" s="6" t="s">
        <v>14</v>
      </c>
      <c r="M78" s="6" t="s">
        <v>15</v>
      </c>
      <c r="N78" s="6" t="s">
        <v>6</v>
      </c>
      <c r="O78" s="6" t="s">
        <v>7</v>
      </c>
    </row>
    <row r="79" spans="2:17" x14ac:dyDescent="0.3">
      <c r="B79" s="164" t="s">
        <v>16</v>
      </c>
      <c r="C79" s="164"/>
      <c r="D79" s="11">
        <f>D80+D82+D84+D87+D89</f>
        <v>99900000</v>
      </c>
      <c r="E79" s="11">
        <f t="shared" ref="E79" si="25">E80</f>
        <v>0</v>
      </c>
      <c r="F79" s="12">
        <f>F80+F82+F84+F87+F89</f>
        <v>21080000</v>
      </c>
      <c r="G79" s="12">
        <f>G80+G82+G84+G87+G89</f>
        <v>78820000</v>
      </c>
      <c r="H79" s="12">
        <f t="shared" ref="H79:K79" si="26">H80+H82+H84+H87+H89</f>
        <v>99900000</v>
      </c>
      <c r="I79" s="12">
        <f t="shared" si="26"/>
        <v>0</v>
      </c>
      <c r="J79" s="12">
        <f t="shared" si="26"/>
        <v>21080000</v>
      </c>
      <c r="K79" s="12">
        <f t="shared" si="26"/>
        <v>78820000</v>
      </c>
      <c r="L79" s="11">
        <v>0</v>
      </c>
      <c r="M79" s="11">
        <v>0</v>
      </c>
      <c r="N79" s="11">
        <v>0</v>
      </c>
      <c r="O79" s="11">
        <v>0</v>
      </c>
      <c r="Q79" s="6" t="s">
        <v>106</v>
      </c>
    </row>
    <row r="80" spans="2:17" x14ac:dyDescent="0.3">
      <c r="B80" s="163" t="s">
        <v>32</v>
      </c>
      <c r="C80" s="6" t="s">
        <v>18</v>
      </c>
      <c r="D80" s="11">
        <f>SUM(D81:D81)</f>
        <v>28000000</v>
      </c>
      <c r="E80" s="11">
        <f>SUM(E81:E81)</f>
        <v>0</v>
      </c>
      <c r="F80" s="11">
        <f>SUM(F81:F81)</f>
        <v>2000000</v>
      </c>
      <c r="G80" s="11">
        <f>SUM(G81:G81)</f>
        <v>26000000</v>
      </c>
      <c r="H80" s="12">
        <f t="shared" ref="H80:H92" si="27">SUM(I80:K80)</f>
        <v>28000000</v>
      </c>
      <c r="I80" s="13">
        <f>SUM(I81:I81)</f>
        <v>0</v>
      </c>
      <c r="J80" s="11">
        <f>SUM(J81:J81)</f>
        <v>2000000</v>
      </c>
      <c r="K80" s="11">
        <f>SUM(K81:K81)</f>
        <v>26000000</v>
      </c>
      <c r="L80" s="11">
        <v>0</v>
      </c>
      <c r="M80" s="11">
        <v>0</v>
      </c>
      <c r="N80" s="11">
        <v>0</v>
      </c>
      <c r="O80" s="11">
        <v>0</v>
      </c>
      <c r="Q80" s="165">
        <v>2447</v>
      </c>
    </row>
    <row r="81" spans="2:17" ht="20.25" customHeight="1" x14ac:dyDescent="0.3">
      <c r="B81" s="163"/>
      <c r="C81" s="6" t="s">
        <v>28</v>
      </c>
      <c r="D81" s="7">
        <v>28000000</v>
      </c>
      <c r="E81" s="34">
        <v>0</v>
      </c>
      <c r="F81" s="15">
        <v>2000000</v>
      </c>
      <c r="G81" s="15">
        <v>26000000</v>
      </c>
      <c r="H81" s="36">
        <f t="shared" si="27"/>
        <v>28000000</v>
      </c>
      <c r="I81" s="14">
        <v>0</v>
      </c>
      <c r="J81" s="8">
        <v>2000000</v>
      </c>
      <c r="K81" s="8">
        <v>26000000</v>
      </c>
      <c r="L81" s="7">
        <v>0</v>
      </c>
      <c r="M81" s="8">
        <v>0</v>
      </c>
      <c r="N81" s="8">
        <v>0</v>
      </c>
      <c r="O81" s="8">
        <v>0</v>
      </c>
      <c r="Q81" s="165"/>
    </row>
    <row r="82" spans="2:17" x14ac:dyDescent="0.3">
      <c r="B82" s="163" t="s">
        <v>31</v>
      </c>
      <c r="C82" s="6" t="s">
        <v>18</v>
      </c>
      <c r="D82" s="11">
        <f>SUM(D83:D83)</f>
        <v>4500000</v>
      </c>
      <c r="E82" s="11">
        <f>SUM(E83:E83)</f>
        <v>0</v>
      </c>
      <c r="F82" s="11">
        <f>SUM(F83:F83)</f>
        <v>1100000</v>
      </c>
      <c r="G82" s="11">
        <f>SUM(G83:G83)</f>
        <v>3400000</v>
      </c>
      <c r="H82" s="12">
        <f t="shared" si="27"/>
        <v>4500000</v>
      </c>
      <c r="I82" s="13">
        <f>SUM(I83:I83)</f>
        <v>0</v>
      </c>
      <c r="J82" s="11">
        <f>SUM(J83:J83)</f>
        <v>1100000</v>
      </c>
      <c r="K82" s="11">
        <f>SUM(K83:K83)</f>
        <v>3400000</v>
      </c>
      <c r="L82" s="11">
        <v>0</v>
      </c>
      <c r="M82" s="11">
        <v>0</v>
      </c>
      <c r="N82" s="11">
        <v>0</v>
      </c>
      <c r="O82" s="11">
        <v>0</v>
      </c>
      <c r="Q82" s="165">
        <v>1050</v>
      </c>
    </row>
    <row r="83" spans="2:17" ht="20.25" customHeight="1" x14ac:dyDescent="0.3">
      <c r="B83" s="163"/>
      <c r="C83" s="6" t="s">
        <v>28</v>
      </c>
      <c r="D83" s="7">
        <v>4500000</v>
      </c>
      <c r="E83" s="34">
        <v>0</v>
      </c>
      <c r="F83" s="15">
        <v>1100000</v>
      </c>
      <c r="G83" s="15">
        <v>3400000</v>
      </c>
      <c r="H83" s="36">
        <f t="shared" si="27"/>
        <v>4500000</v>
      </c>
      <c r="I83" s="14">
        <v>0</v>
      </c>
      <c r="J83" s="8">
        <v>1100000</v>
      </c>
      <c r="K83" s="8">
        <v>3400000</v>
      </c>
      <c r="L83" s="7">
        <v>0</v>
      </c>
      <c r="M83" s="8">
        <v>0</v>
      </c>
      <c r="N83" s="8">
        <v>0</v>
      </c>
      <c r="O83" s="8">
        <v>0</v>
      </c>
      <c r="Q83" s="165"/>
    </row>
    <row r="84" spans="2:17" x14ac:dyDescent="0.3">
      <c r="B84" s="163" t="s">
        <v>30</v>
      </c>
      <c r="C84" s="6" t="s">
        <v>18</v>
      </c>
      <c r="D84" s="11">
        <f>SUM(D85:D86)</f>
        <v>22400000</v>
      </c>
      <c r="E84" s="11">
        <f>SUM(E85:E86)</f>
        <v>0</v>
      </c>
      <c r="F84" s="11">
        <f>SUM(F85:F86)</f>
        <v>4480000</v>
      </c>
      <c r="G84" s="11">
        <f>SUM(G85:G86)</f>
        <v>17920000</v>
      </c>
      <c r="H84" s="12">
        <f t="shared" si="27"/>
        <v>22400000</v>
      </c>
      <c r="I84" s="13">
        <f>SUM(I85:I86)</f>
        <v>0</v>
      </c>
      <c r="J84" s="11">
        <f>SUM(J85:J86)</f>
        <v>4480000</v>
      </c>
      <c r="K84" s="11">
        <f>SUM(K85:K86)</f>
        <v>17920000</v>
      </c>
      <c r="L84" s="11">
        <v>0</v>
      </c>
      <c r="M84" s="11">
        <v>0</v>
      </c>
      <c r="N84" s="11">
        <v>0</v>
      </c>
      <c r="O84" s="11">
        <v>0</v>
      </c>
      <c r="Q84" s="165">
        <v>3397</v>
      </c>
    </row>
    <row r="85" spans="2:17" x14ac:dyDescent="0.3">
      <c r="B85" s="163"/>
      <c r="C85" s="6" t="s">
        <v>9</v>
      </c>
      <c r="D85" s="7">
        <v>2120000</v>
      </c>
      <c r="E85" s="34">
        <v>0</v>
      </c>
      <c r="F85" s="15">
        <v>424000</v>
      </c>
      <c r="G85" s="15">
        <v>1696000</v>
      </c>
      <c r="H85" s="36">
        <f t="shared" si="27"/>
        <v>2120000</v>
      </c>
      <c r="I85" s="14">
        <v>0</v>
      </c>
      <c r="J85" s="8">
        <v>424000</v>
      </c>
      <c r="K85" s="8">
        <v>1696000</v>
      </c>
      <c r="L85" s="7">
        <v>0</v>
      </c>
      <c r="M85" s="8">
        <v>0</v>
      </c>
      <c r="N85" s="8">
        <v>0</v>
      </c>
      <c r="O85" s="8">
        <v>0</v>
      </c>
      <c r="Q85" s="165"/>
    </row>
    <row r="86" spans="2:17" ht="20.25" customHeight="1" x14ac:dyDescent="0.3">
      <c r="B86" s="163"/>
      <c r="C86" s="6" t="s">
        <v>28</v>
      </c>
      <c r="D86" s="7">
        <v>20280000</v>
      </c>
      <c r="E86" s="34">
        <v>0</v>
      </c>
      <c r="F86" s="15">
        <v>4056000</v>
      </c>
      <c r="G86" s="15">
        <v>16224000</v>
      </c>
      <c r="H86" s="36">
        <f t="shared" si="27"/>
        <v>20280000</v>
      </c>
      <c r="I86" s="14">
        <v>0</v>
      </c>
      <c r="J86" s="8">
        <v>4056000</v>
      </c>
      <c r="K86" s="8">
        <v>16224000</v>
      </c>
      <c r="L86" s="7">
        <v>0</v>
      </c>
      <c r="M86" s="8">
        <v>0</v>
      </c>
      <c r="N86" s="8">
        <v>0</v>
      </c>
      <c r="O86" s="8">
        <v>0</v>
      </c>
      <c r="Q86" s="165"/>
    </row>
    <row r="87" spans="2:17" x14ac:dyDescent="0.3">
      <c r="B87" s="163" t="s">
        <v>33</v>
      </c>
      <c r="C87" s="6" t="s">
        <v>18</v>
      </c>
      <c r="D87" s="11">
        <f>SUM(D88:D88)</f>
        <v>3000000</v>
      </c>
      <c r="E87" s="11">
        <f>SUM(E88:E88)</f>
        <v>0</v>
      </c>
      <c r="F87" s="11">
        <f>SUM(F88:F88)</f>
        <v>900000</v>
      </c>
      <c r="G87" s="11">
        <f>SUM(G88:G88)</f>
        <v>2100000</v>
      </c>
      <c r="H87" s="12">
        <f t="shared" si="27"/>
        <v>3000000</v>
      </c>
      <c r="I87" s="13">
        <f>SUM(I88:I88)</f>
        <v>0</v>
      </c>
      <c r="J87" s="11">
        <f>SUM(J88:J88)</f>
        <v>900000</v>
      </c>
      <c r="K87" s="11">
        <f>SUM(K88:K88)</f>
        <v>2100000</v>
      </c>
      <c r="L87" s="11">
        <v>0</v>
      </c>
      <c r="M87" s="11">
        <v>0</v>
      </c>
      <c r="N87" s="11">
        <v>0</v>
      </c>
      <c r="O87" s="11">
        <v>0</v>
      </c>
      <c r="Q87" s="165">
        <v>413</v>
      </c>
    </row>
    <row r="88" spans="2:17" ht="20.25" customHeight="1" x14ac:dyDescent="0.3">
      <c r="B88" s="163"/>
      <c r="C88" s="6" t="s">
        <v>28</v>
      </c>
      <c r="D88" s="7">
        <v>3000000</v>
      </c>
      <c r="E88" s="34">
        <v>0</v>
      </c>
      <c r="F88" s="15">
        <v>900000</v>
      </c>
      <c r="G88" s="15">
        <v>2100000</v>
      </c>
      <c r="H88" s="36">
        <f t="shared" si="27"/>
        <v>3000000</v>
      </c>
      <c r="I88" s="14">
        <v>0</v>
      </c>
      <c r="J88" s="8">
        <v>900000</v>
      </c>
      <c r="K88" s="8">
        <v>2100000</v>
      </c>
      <c r="L88" s="7">
        <v>0</v>
      </c>
      <c r="M88" s="8">
        <v>0</v>
      </c>
      <c r="N88" s="8">
        <v>0</v>
      </c>
      <c r="O88" s="8">
        <v>0</v>
      </c>
      <c r="Q88" s="165"/>
    </row>
    <row r="89" spans="2:17" x14ac:dyDescent="0.3">
      <c r="B89" s="163" t="s">
        <v>34</v>
      </c>
      <c r="C89" s="6" t="s">
        <v>18</v>
      </c>
      <c r="D89" s="11">
        <f>SUM(D90:D92)</f>
        <v>42000000</v>
      </c>
      <c r="E89" s="11">
        <f>SUM(E90:E92)</f>
        <v>0</v>
      </c>
      <c r="F89" s="11">
        <f t="shared" ref="F89:G89" si="28">SUM(F90:F92)</f>
        <v>12600000</v>
      </c>
      <c r="G89" s="11">
        <f t="shared" si="28"/>
        <v>29400000</v>
      </c>
      <c r="H89" s="12">
        <f t="shared" si="27"/>
        <v>42000000</v>
      </c>
      <c r="I89" s="13">
        <f>SUM(I90:I92)</f>
        <v>0</v>
      </c>
      <c r="J89" s="11">
        <f>SUM(J90:J92)</f>
        <v>12600000</v>
      </c>
      <c r="K89" s="11">
        <f>SUM(K90:K92)</f>
        <v>29400000</v>
      </c>
      <c r="L89" s="11">
        <v>0</v>
      </c>
      <c r="M89" s="11">
        <v>0</v>
      </c>
      <c r="N89" s="11">
        <v>0</v>
      </c>
      <c r="O89" s="11">
        <v>0</v>
      </c>
      <c r="Q89" s="165">
        <v>2755</v>
      </c>
    </row>
    <row r="90" spans="2:17" x14ac:dyDescent="0.3">
      <c r="B90" s="163"/>
      <c r="C90" s="6" t="s">
        <v>8</v>
      </c>
      <c r="D90" s="7">
        <v>29984000</v>
      </c>
      <c r="E90" s="34">
        <v>0</v>
      </c>
      <c r="F90" s="15">
        <f>D90*30%</f>
        <v>8995200</v>
      </c>
      <c r="G90" s="15">
        <f>D90*70%</f>
        <v>20988800</v>
      </c>
      <c r="H90" s="36">
        <f t="shared" si="27"/>
        <v>29984000</v>
      </c>
      <c r="I90" s="14">
        <v>0</v>
      </c>
      <c r="J90" s="8">
        <v>8995200</v>
      </c>
      <c r="K90" s="8">
        <v>20988800</v>
      </c>
      <c r="L90" s="7">
        <f>SUM(M90:O90)</f>
        <v>0</v>
      </c>
      <c r="M90" s="14">
        <f>E90-I90</f>
        <v>0</v>
      </c>
      <c r="N90" s="8">
        <f>F90-J90</f>
        <v>0</v>
      </c>
      <c r="O90" s="8">
        <f>G90-K90</f>
        <v>0</v>
      </c>
      <c r="Q90" s="165"/>
    </row>
    <row r="91" spans="2:17" x14ac:dyDescent="0.3">
      <c r="B91" s="163"/>
      <c r="C91" s="6" t="s">
        <v>9</v>
      </c>
      <c r="D91" s="7">
        <v>2058000</v>
      </c>
      <c r="E91" s="34">
        <v>0</v>
      </c>
      <c r="F91" s="15">
        <f t="shared" ref="F91:F92" si="29">D91*30%</f>
        <v>617400</v>
      </c>
      <c r="G91" s="15">
        <f t="shared" ref="G91:G92" si="30">D91*70%</f>
        <v>1440600</v>
      </c>
      <c r="H91" s="36">
        <f t="shared" si="27"/>
        <v>2058000</v>
      </c>
      <c r="I91" s="14">
        <v>0</v>
      </c>
      <c r="J91" s="8">
        <v>617400</v>
      </c>
      <c r="K91" s="8">
        <v>1440600</v>
      </c>
      <c r="L91" s="7">
        <v>0</v>
      </c>
      <c r="M91" s="8">
        <v>0</v>
      </c>
      <c r="N91" s="8">
        <v>0</v>
      </c>
      <c r="O91" s="8">
        <v>0</v>
      </c>
      <c r="Q91" s="165"/>
    </row>
    <row r="92" spans="2:17" ht="20.25" customHeight="1" x14ac:dyDescent="0.3">
      <c r="B92" s="163"/>
      <c r="C92" s="6" t="s">
        <v>28</v>
      </c>
      <c r="D92" s="7">
        <v>9958000</v>
      </c>
      <c r="E92" s="34">
        <v>0</v>
      </c>
      <c r="F92" s="15">
        <f t="shared" si="29"/>
        <v>2987400</v>
      </c>
      <c r="G92" s="15">
        <f t="shared" si="30"/>
        <v>6970600</v>
      </c>
      <c r="H92" s="36">
        <f t="shared" si="27"/>
        <v>9958000</v>
      </c>
      <c r="I92" s="14">
        <v>0</v>
      </c>
      <c r="J92" s="8">
        <v>2987400</v>
      </c>
      <c r="K92" s="8">
        <v>6970600</v>
      </c>
      <c r="L92" s="7">
        <v>0</v>
      </c>
      <c r="M92" s="8">
        <v>0</v>
      </c>
      <c r="N92" s="8">
        <v>0</v>
      </c>
      <c r="O92" s="8">
        <v>0</v>
      </c>
      <c r="Q92" s="165"/>
    </row>
    <row r="94" spans="2:17" s="4" customFormat="1" ht="25.5" customHeight="1" x14ac:dyDescent="0.3">
      <c r="B94" s="26" t="s">
        <v>35</v>
      </c>
    </row>
    <row r="95" spans="2:17" ht="17.25" x14ac:dyDescent="0.3">
      <c r="B95" s="22" t="s">
        <v>109</v>
      </c>
      <c r="C95" s="23"/>
      <c r="D95" s="23"/>
      <c r="F95" s="3"/>
      <c r="G95" s="3"/>
      <c r="H95" s="3"/>
      <c r="L95" s="24"/>
      <c r="M95" s="24"/>
      <c r="N95" s="24"/>
      <c r="O95" s="25" t="s">
        <v>3</v>
      </c>
    </row>
    <row r="96" spans="2:17" x14ac:dyDescent="0.3">
      <c r="B96" s="164" t="s">
        <v>10</v>
      </c>
      <c r="C96" s="164"/>
      <c r="D96" s="164" t="s">
        <v>11</v>
      </c>
      <c r="E96" s="164"/>
      <c r="F96" s="164"/>
      <c r="G96" s="164"/>
      <c r="H96" s="164" t="s">
        <v>12</v>
      </c>
      <c r="I96" s="164"/>
      <c r="J96" s="164"/>
      <c r="K96" s="164"/>
      <c r="L96" s="164" t="s">
        <v>13</v>
      </c>
      <c r="M96" s="164"/>
      <c r="N96" s="164"/>
      <c r="O96" s="164"/>
    </row>
    <row r="97" spans="2:17" ht="20.25" customHeight="1" x14ac:dyDescent="0.3">
      <c r="B97" s="164"/>
      <c r="C97" s="164"/>
      <c r="D97" s="6" t="s">
        <v>14</v>
      </c>
      <c r="E97" s="6" t="s">
        <v>15</v>
      </c>
      <c r="F97" s="10" t="s">
        <v>6</v>
      </c>
      <c r="G97" s="10" t="s">
        <v>7</v>
      </c>
      <c r="H97" s="10" t="s">
        <v>14</v>
      </c>
      <c r="I97" s="6" t="s">
        <v>15</v>
      </c>
      <c r="J97" s="6" t="s">
        <v>6</v>
      </c>
      <c r="K97" s="6" t="s">
        <v>7</v>
      </c>
      <c r="L97" s="6" t="s">
        <v>14</v>
      </c>
      <c r="M97" s="6" t="s">
        <v>15</v>
      </c>
      <c r="N97" s="6" t="s">
        <v>6</v>
      </c>
      <c r="O97" s="6" t="s">
        <v>7</v>
      </c>
    </row>
    <row r="98" spans="2:17" x14ac:dyDescent="0.3">
      <c r="B98" s="164" t="s">
        <v>16</v>
      </c>
      <c r="C98" s="164"/>
      <c r="D98" s="11">
        <f>SUM(E98:G98)</f>
        <v>10000000</v>
      </c>
      <c r="E98" s="11">
        <f t="shared" ref="E98:K98" si="31">E99</f>
        <v>0</v>
      </c>
      <c r="F98" s="12">
        <f t="shared" si="31"/>
        <v>0</v>
      </c>
      <c r="G98" s="12">
        <f t="shared" si="31"/>
        <v>10000000</v>
      </c>
      <c r="H98" s="12">
        <f t="shared" si="31"/>
        <v>10000000</v>
      </c>
      <c r="I98" s="11">
        <f t="shared" si="31"/>
        <v>0</v>
      </c>
      <c r="J98" s="11">
        <f t="shared" si="31"/>
        <v>0</v>
      </c>
      <c r="K98" s="11">
        <f t="shared" si="31"/>
        <v>10000000</v>
      </c>
      <c r="L98" s="11">
        <v>0</v>
      </c>
      <c r="M98" s="11">
        <v>0</v>
      </c>
      <c r="N98" s="11">
        <v>0</v>
      </c>
      <c r="O98" s="11">
        <v>0</v>
      </c>
      <c r="Q98" s="104" t="s">
        <v>105</v>
      </c>
    </row>
    <row r="99" spans="2:17" x14ac:dyDescent="0.3">
      <c r="B99" s="163" t="s">
        <v>37</v>
      </c>
      <c r="C99" s="6" t="s">
        <v>18</v>
      </c>
      <c r="D99" s="11">
        <f>SUM(D100:D100)</f>
        <v>10000000</v>
      </c>
      <c r="E99" s="11">
        <f>SUM(E100:E100)</f>
        <v>0</v>
      </c>
      <c r="F99" s="11">
        <f>SUM(F100:F100)</f>
        <v>0</v>
      </c>
      <c r="G99" s="11">
        <f>SUM(G100:G100)</f>
        <v>10000000</v>
      </c>
      <c r="H99" s="12">
        <f>SUM(I99:K99)</f>
        <v>10000000</v>
      </c>
      <c r="I99" s="13">
        <v>0</v>
      </c>
      <c r="J99" s="11">
        <v>0</v>
      </c>
      <c r="K99" s="11">
        <v>10000000</v>
      </c>
      <c r="L99" s="11">
        <v>0</v>
      </c>
      <c r="M99" s="11">
        <v>0</v>
      </c>
      <c r="N99" s="11">
        <v>0</v>
      </c>
      <c r="O99" s="11">
        <v>0</v>
      </c>
      <c r="Q99" s="14">
        <v>1583</v>
      </c>
    </row>
    <row r="100" spans="2:17" ht="20.25" customHeight="1" x14ac:dyDescent="0.3">
      <c r="B100" s="163"/>
      <c r="C100" s="6" t="s">
        <v>28</v>
      </c>
      <c r="D100" s="7">
        <f>SUM(E100:G100)</f>
        <v>10000000</v>
      </c>
      <c r="E100" s="34">
        <v>0</v>
      </c>
      <c r="F100" s="15">
        <v>0</v>
      </c>
      <c r="G100" s="15">
        <v>10000000</v>
      </c>
      <c r="H100" s="36">
        <f>SUM(I100:K100)</f>
        <v>10000000</v>
      </c>
      <c r="I100" s="14">
        <v>0</v>
      </c>
      <c r="J100" s="8">
        <v>0</v>
      </c>
      <c r="K100" s="8">
        <v>10000000</v>
      </c>
      <c r="L100" s="7">
        <v>0</v>
      </c>
      <c r="M100" s="8">
        <v>0</v>
      </c>
      <c r="N100" s="8">
        <v>0</v>
      </c>
      <c r="O100" s="8">
        <v>0</v>
      </c>
    </row>
    <row r="102" spans="2:17" s="4" customFormat="1" ht="25.5" customHeight="1" x14ac:dyDescent="0.3">
      <c r="B102" s="26" t="s">
        <v>36</v>
      </c>
    </row>
    <row r="103" spans="2:17" ht="17.25" x14ac:dyDescent="0.3">
      <c r="B103" s="22" t="s">
        <v>109</v>
      </c>
      <c r="C103" s="23"/>
      <c r="D103" s="23"/>
      <c r="F103" s="3"/>
      <c r="G103" s="3"/>
      <c r="H103" s="3"/>
      <c r="L103" s="24"/>
      <c r="M103" s="24"/>
      <c r="N103" s="24"/>
      <c r="O103" s="25" t="s">
        <v>3</v>
      </c>
    </row>
    <row r="104" spans="2:17" x14ac:dyDescent="0.3">
      <c r="B104" s="164" t="s">
        <v>19</v>
      </c>
      <c r="C104" s="164"/>
      <c r="D104" s="164" t="s">
        <v>40</v>
      </c>
      <c r="E104" s="164"/>
      <c r="F104" s="164"/>
      <c r="G104" s="164"/>
      <c r="H104" s="164" t="s">
        <v>2</v>
      </c>
      <c r="I104" s="164"/>
      <c r="J104" s="164"/>
      <c r="K104" s="164"/>
      <c r="L104" s="164" t="s">
        <v>44</v>
      </c>
      <c r="M104" s="164"/>
      <c r="N104" s="164"/>
      <c r="O104" s="164"/>
      <c r="P104" s="24"/>
    </row>
    <row r="105" spans="2:17" ht="20.25" customHeight="1" x14ac:dyDescent="0.3">
      <c r="B105" s="164"/>
      <c r="C105" s="164"/>
      <c r="D105" s="6" t="s">
        <v>41</v>
      </c>
      <c r="E105" s="6" t="s">
        <v>42</v>
      </c>
      <c r="F105" s="10" t="s">
        <v>37</v>
      </c>
      <c r="G105" s="10" t="s">
        <v>43</v>
      </c>
      <c r="H105" s="10" t="s">
        <v>41</v>
      </c>
      <c r="I105" s="6" t="s">
        <v>42</v>
      </c>
      <c r="J105" s="6" t="s">
        <v>37</v>
      </c>
      <c r="K105" s="6" t="s">
        <v>43</v>
      </c>
      <c r="L105" s="6" t="s">
        <v>41</v>
      </c>
      <c r="M105" s="6" t="s">
        <v>42</v>
      </c>
      <c r="N105" s="6" t="s">
        <v>37</v>
      </c>
      <c r="O105" s="6" t="s">
        <v>43</v>
      </c>
      <c r="P105" s="24"/>
    </row>
    <row r="106" spans="2:17" x14ac:dyDescent="0.3">
      <c r="B106" s="164" t="s">
        <v>16</v>
      </c>
      <c r="C106" s="164"/>
      <c r="D106" s="11">
        <f>D107+D109+D111</f>
        <v>52000000</v>
      </c>
      <c r="E106" s="11">
        <f t="shared" ref="E106:G106" si="32">E107+E109+E111</f>
        <v>10400000</v>
      </c>
      <c r="F106" s="11">
        <f t="shared" si="32"/>
        <v>1600000</v>
      </c>
      <c r="G106" s="11">
        <f t="shared" si="32"/>
        <v>40000000</v>
      </c>
      <c r="H106" s="11">
        <f t="shared" ref="H106" si="33">H107+H109+H111</f>
        <v>52000000</v>
      </c>
      <c r="I106" s="11">
        <f t="shared" ref="I106" si="34">I107+I109+I111</f>
        <v>10400000</v>
      </c>
      <c r="J106" s="11">
        <f t="shared" ref="J106" si="35">J107+J109+J111</f>
        <v>1600000</v>
      </c>
      <c r="K106" s="11">
        <f t="shared" ref="K106" si="36">K107+K109+K111</f>
        <v>40000000</v>
      </c>
      <c r="L106" s="11">
        <f t="shared" ref="L106" si="37">L107+L109+L111</f>
        <v>0</v>
      </c>
      <c r="M106" s="11">
        <f t="shared" ref="M106" si="38">M107+M109+M111</f>
        <v>0</v>
      </c>
      <c r="N106" s="11">
        <f t="shared" ref="N106" si="39">N107+N109+N111</f>
        <v>0</v>
      </c>
      <c r="O106" s="11">
        <f t="shared" ref="O106" si="40">O107+O109+O111</f>
        <v>0</v>
      </c>
      <c r="P106" s="24"/>
    </row>
    <row r="107" spans="2:17" x14ac:dyDescent="0.3">
      <c r="B107" s="163" t="s">
        <v>38</v>
      </c>
      <c r="C107" s="6" t="s">
        <v>18</v>
      </c>
      <c r="D107" s="11">
        <f t="shared" ref="D107:K107" si="41">D108</f>
        <v>4000000</v>
      </c>
      <c r="E107" s="11">
        <f t="shared" si="41"/>
        <v>4000000</v>
      </c>
      <c r="F107" s="11">
        <f t="shared" si="41"/>
        <v>0</v>
      </c>
      <c r="G107" s="11">
        <f t="shared" si="41"/>
        <v>0</v>
      </c>
      <c r="H107" s="12">
        <f t="shared" si="41"/>
        <v>4000000</v>
      </c>
      <c r="I107" s="13">
        <f t="shared" si="41"/>
        <v>4000000</v>
      </c>
      <c r="J107" s="11">
        <f t="shared" si="41"/>
        <v>0</v>
      </c>
      <c r="K107" s="11">
        <f t="shared" si="41"/>
        <v>0</v>
      </c>
      <c r="L107" s="11">
        <v>0</v>
      </c>
      <c r="M107" s="11">
        <v>0</v>
      </c>
      <c r="N107" s="11">
        <v>0</v>
      </c>
      <c r="O107" s="11">
        <v>0</v>
      </c>
      <c r="P107" s="24"/>
    </row>
    <row r="108" spans="2:17" ht="20.25" customHeight="1" x14ac:dyDescent="0.3">
      <c r="B108" s="163"/>
      <c r="C108" s="6" t="s">
        <v>28</v>
      </c>
      <c r="D108" s="7">
        <f>SUM(E108:G108)</f>
        <v>4000000</v>
      </c>
      <c r="E108" s="34">
        <v>4000000</v>
      </c>
      <c r="F108" s="15">
        <v>0</v>
      </c>
      <c r="G108" s="15">
        <v>0</v>
      </c>
      <c r="H108" s="36">
        <f>SUM(I108:K108)</f>
        <v>4000000</v>
      </c>
      <c r="I108" s="14">
        <v>4000000</v>
      </c>
      <c r="J108" s="8">
        <v>0</v>
      </c>
      <c r="K108" s="8">
        <v>0</v>
      </c>
      <c r="L108" s="7">
        <v>0</v>
      </c>
      <c r="M108" s="8">
        <v>0</v>
      </c>
      <c r="N108" s="8">
        <v>0</v>
      </c>
      <c r="O108" s="8">
        <v>0</v>
      </c>
      <c r="P108" s="24"/>
    </row>
    <row r="109" spans="2:17" x14ac:dyDescent="0.3">
      <c r="B109" s="163" t="s">
        <v>45</v>
      </c>
      <c r="C109" s="6" t="s">
        <v>18</v>
      </c>
      <c r="D109" s="11">
        <f t="shared" ref="D109:K109" si="42">D110</f>
        <v>8000000</v>
      </c>
      <c r="E109" s="11">
        <f t="shared" si="42"/>
        <v>6400000</v>
      </c>
      <c r="F109" s="11">
        <f t="shared" si="42"/>
        <v>1600000</v>
      </c>
      <c r="G109" s="11">
        <f t="shared" si="42"/>
        <v>0</v>
      </c>
      <c r="H109" s="12">
        <f t="shared" si="42"/>
        <v>8000000</v>
      </c>
      <c r="I109" s="13">
        <f t="shared" si="42"/>
        <v>6400000</v>
      </c>
      <c r="J109" s="11">
        <f t="shared" si="42"/>
        <v>1600000</v>
      </c>
      <c r="K109" s="11">
        <f t="shared" si="42"/>
        <v>0</v>
      </c>
      <c r="L109" s="11">
        <v>0</v>
      </c>
      <c r="M109" s="11">
        <v>0</v>
      </c>
      <c r="N109" s="11">
        <v>0</v>
      </c>
      <c r="O109" s="11">
        <v>0</v>
      </c>
      <c r="P109" s="24"/>
    </row>
    <row r="110" spans="2:17" ht="20.25" customHeight="1" x14ac:dyDescent="0.3">
      <c r="B110" s="163"/>
      <c r="C110" s="6" t="s">
        <v>28</v>
      </c>
      <c r="D110" s="7">
        <f>SUM(E110:G110)</f>
        <v>8000000</v>
      </c>
      <c r="E110" s="34">
        <v>6400000</v>
      </c>
      <c r="F110" s="15">
        <v>1600000</v>
      </c>
      <c r="G110" s="15">
        <v>0</v>
      </c>
      <c r="H110" s="36">
        <f>SUM(I110:K110)</f>
        <v>8000000</v>
      </c>
      <c r="I110" s="14">
        <v>6400000</v>
      </c>
      <c r="J110" s="8">
        <v>1600000</v>
      </c>
      <c r="K110" s="8">
        <v>0</v>
      </c>
      <c r="L110" s="7">
        <v>0</v>
      </c>
      <c r="M110" s="8">
        <v>0</v>
      </c>
      <c r="N110" s="8">
        <v>0</v>
      </c>
      <c r="O110" s="8">
        <v>0</v>
      </c>
      <c r="P110" s="24"/>
    </row>
    <row r="111" spans="2:17" x14ac:dyDescent="0.3">
      <c r="B111" s="163" t="s">
        <v>39</v>
      </c>
      <c r="C111" s="6" t="s">
        <v>18</v>
      </c>
      <c r="D111" s="11">
        <f>SUM(E111:G111)</f>
        <v>40000000</v>
      </c>
      <c r="E111" s="11">
        <v>0</v>
      </c>
      <c r="F111" s="11">
        <v>0</v>
      </c>
      <c r="G111" s="11">
        <f>SUM(G112:G113)</f>
        <v>40000000</v>
      </c>
      <c r="H111" s="12">
        <f>SUM(H112:H113)</f>
        <v>40000000</v>
      </c>
      <c r="I111" s="13">
        <v>0</v>
      </c>
      <c r="J111" s="11">
        <v>0</v>
      </c>
      <c r="K111" s="11">
        <f>SUM(K112:K113)</f>
        <v>40000000</v>
      </c>
      <c r="L111" s="11">
        <v>0</v>
      </c>
      <c r="M111" s="11">
        <v>0</v>
      </c>
      <c r="N111" s="11">
        <v>0</v>
      </c>
      <c r="O111" s="11">
        <v>0</v>
      </c>
      <c r="P111" s="24"/>
    </row>
    <row r="112" spans="2:17" x14ac:dyDescent="0.3">
      <c r="B112" s="163"/>
      <c r="C112" s="6" t="s">
        <v>9</v>
      </c>
      <c r="D112" s="7">
        <f>SUM(E112:G112)</f>
        <v>16574000</v>
      </c>
      <c r="E112" s="34">
        <v>0</v>
      </c>
      <c r="F112" s="15">
        <v>0</v>
      </c>
      <c r="G112" s="15">
        <v>16574000</v>
      </c>
      <c r="H112" s="36">
        <f>SUM(I112:K112)</f>
        <v>16574000</v>
      </c>
      <c r="I112" s="14">
        <v>0</v>
      </c>
      <c r="J112" s="8">
        <v>0</v>
      </c>
      <c r="K112" s="8">
        <v>16574000</v>
      </c>
      <c r="L112" s="7">
        <v>0</v>
      </c>
      <c r="M112" s="8">
        <v>0</v>
      </c>
      <c r="N112" s="8">
        <v>0</v>
      </c>
      <c r="O112" s="8">
        <v>0</v>
      </c>
      <c r="P112" s="24"/>
    </row>
    <row r="113" spans="2:18" ht="20.25" customHeight="1" x14ac:dyDescent="0.3">
      <c r="B113" s="163"/>
      <c r="C113" s="6" t="s">
        <v>28</v>
      </c>
      <c r="D113" s="7">
        <f>SUM(E113:G113)</f>
        <v>23426000</v>
      </c>
      <c r="E113" s="34">
        <v>0</v>
      </c>
      <c r="F113" s="15">
        <v>0</v>
      </c>
      <c r="G113" s="15">
        <v>23426000</v>
      </c>
      <c r="H113" s="36">
        <f>SUM(I113:K113)</f>
        <v>23426000</v>
      </c>
      <c r="I113" s="14">
        <v>0</v>
      </c>
      <c r="J113" s="8">
        <v>0</v>
      </c>
      <c r="K113" s="8">
        <v>23426000</v>
      </c>
      <c r="L113" s="7">
        <v>0</v>
      </c>
      <c r="M113" s="8">
        <v>0</v>
      </c>
      <c r="N113" s="8">
        <v>0</v>
      </c>
      <c r="O113" s="8">
        <v>0</v>
      </c>
      <c r="P113" s="24"/>
    </row>
    <row r="114" spans="2:18" x14ac:dyDescent="0.3">
      <c r="D114" s="24"/>
      <c r="E114" s="24"/>
      <c r="F114" s="24"/>
      <c r="G114" s="24"/>
    </row>
    <row r="115" spans="2:18" s="4" customFormat="1" ht="25.5" customHeight="1" x14ac:dyDescent="0.3">
      <c r="B115" s="26" t="s">
        <v>119</v>
      </c>
    </row>
    <row r="116" spans="2:18" ht="17.25" x14ac:dyDescent="0.3">
      <c r="B116" s="22" t="s">
        <v>109</v>
      </c>
      <c r="C116" s="23"/>
      <c r="D116" s="23"/>
      <c r="F116" s="3"/>
      <c r="G116" s="3"/>
      <c r="H116" s="3"/>
      <c r="L116" s="24"/>
      <c r="M116" s="24"/>
      <c r="N116" s="24"/>
      <c r="O116" s="25" t="s">
        <v>3</v>
      </c>
    </row>
    <row r="117" spans="2:18" x14ac:dyDescent="0.3">
      <c r="B117" s="164" t="s">
        <v>10</v>
      </c>
      <c r="C117" s="164"/>
      <c r="D117" s="164" t="s">
        <v>11</v>
      </c>
      <c r="E117" s="164"/>
      <c r="F117" s="164"/>
      <c r="G117" s="164"/>
      <c r="H117" s="164" t="s">
        <v>2</v>
      </c>
      <c r="I117" s="164"/>
      <c r="J117" s="164"/>
      <c r="K117" s="164"/>
      <c r="L117" s="164" t="s">
        <v>13</v>
      </c>
      <c r="M117" s="164"/>
      <c r="N117" s="164"/>
      <c r="O117" s="164"/>
      <c r="Q117" s="125" t="s">
        <v>105</v>
      </c>
      <c r="R117" s="150" t="s">
        <v>121</v>
      </c>
    </row>
    <row r="118" spans="2:18" ht="20.25" customHeight="1" x14ac:dyDescent="0.3">
      <c r="B118" s="164"/>
      <c r="C118" s="164"/>
      <c r="D118" s="110" t="s">
        <v>14</v>
      </c>
      <c r="E118" s="110" t="s">
        <v>15</v>
      </c>
      <c r="F118" s="111" t="s">
        <v>6</v>
      </c>
      <c r="G118" s="111" t="s">
        <v>7</v>
      </c>
      <c r="H118" s="111" t="s">
        <v>14</v>
      </c>
      <c r="I118" s="110" t="s">
        <v>15</v>
      </c>
      <c r="J118" s="110" t="s">
        <v>6</v>
      </c>
      <c r="K118" s="110" t="s">
        <v>7</v>
      </c>
      <c r="L118" s="110" t="s">
        <v>14</v>
      </c>
      <c r="M118" s="110" t="s">
        <v>15</v>
      </c>
      <c r="N118" s="110" t="s">
        <v>6</v>
      </c>
      <c r="O118" s="110" t="s">
        <v>7</v>
      </c>
      <c r="Q118" s="14">
        <v>221</v>
      </c>
      <c r="R118" s="14">
        <v>173833</v>
      </c>
    </row>
    <row r="119" spans="2:18" x14ac:dyDescent="0.3">
      <c r="B119" s="164" t="s">
        <v>16</v>
      </c>
      <c r="C119" s="164"/>
      <c r="D119" s="11">
        <v>285000000</v>
      </c>
      <c r="E119" s="11">
        <f>D119*0.7</f>
        <v>199500000</v>
      </c>
      <c r="F119" s="12">
        <f>D119*0.09</f>
        <v>25650000</v>
      </c>
      <c r="G119" s="12">
        <f>D119*0.21</f>
        <v>59850000</v>
      </c>
      <c r="H119" s="12">
        <v>284013493</v>
      </c>
      <c r="I119" s="11">
        <f>H119*0.7</f>
        <v>198809445.09999999</v>
      </c>
      <c r="J119" s="11">
        <f>H119*0.09</f>
        <v>25561214.369999997</v>
      </c>
      <c r="K119" s="11">
        <f>H119*0.21</f>
        <v>59642833.530000001</v>
      </c>
      <c r="L119" s="11">
        <v>986507</v>
      </c>
      <c r="M119" s="11">
        <f>L119*0.7</f>
        <v>690554.89999999991</v>
      </c>
      <c r="N119" s="11">
        <f>L119*0.09</f>
        <v>88785.62999999999</v>
      </c>
      <c r="O119" s="11">
        <f>L119*0.21</f>
        <v>207166.47</v>
      </c>
      <c r="Q119" s="125" t="s">
        <v>120</v>
      </c>
      <c r="R119" s="150" t="s">
        <v>122</v>
      </c>
    </row>
    <row r="120" spans="2:18" x14ac:dyDescent="0.3">
      <c r="B120" s="163" t="s">
        <v>17</v>
      </c>
      <c r="C120" s="110" t="s">
        <v>18</v>
      </c>
      <c r="D120" s="11">
        <v>285000000</v>
      </c>
      <c r="E120" s="11">
        <f>D120*0.7</f>
        <v>199500000</v>
      </c>
      <c r="F120" s="11">
        <f>D120*0.09</f>
        <v>25650000</v>
      </c>
      <c r="G120" s="11">
        <f>D120*0.21</f>
        <v>59850000</v>
      </c>
      <c r="H120" s="12">
        <v>284013493</v>
      </c>
      <c r="I120" s="13">
        <f>H120*0.7</f>
        <v>198809445.09999999</v>
      </c>
      <c r="J120" s="11">
        <f>H120*0.09</f>
        <v>25561214.369999997</v>
      </c>
      <c r="K120" s="11">
        <f>H120*0.21</f>
        <v>59642833.530000001</v>
      </c>
      <c r="L120" s="11">
        <v>986507</v>
      </c>
      <c r="M120" s="11">
        <f>L120*0.7</f>
        <v>690554.89999999991</v>
      </c>
      <c r="N120" s="11">
        <f>L120*0.09</f>
        <v>88785.62999999999</v>
      </c>
      <c r="O120" s="11">
        <f>L120*0.21</f>
        <v>207166.47</v>
      </c>
      <c r="Q120" s="14">
        <v>303896</v>
      </c>
      <c r="R120" s="14">
        <v>682611</v>
      </c>
    </row>
    <row r="121" spans="2:18" ht="16.5" customHeight="1" x14ac:dyDescent="0.3">
      <c r="B121" s="163"/>
      <c r="C121" s="110" t="s">
        <v>1</v>
      </c>
      <c r="D121" s="7">
        <v>27811700</v>
      </c>
      <c r="E121" s="8">
        <f t="shared" ref="E121:E123" si="43">D121*0.7</f>
        <v>19468190</v>
      </c>
      <c r="F121" s="8">
        <f t="shared" ref="F121:F123" si="44">D121*0.09</f>
        <v>2503053</v>
      </c>
      <c r="G121" s="8">
        <f t="shared" ref="G121:G123" si="45">D121*0.21</f>
        <v>5840457</v>
      </c>
      <c r="H121" s="36">
        <v>27811700</v>
      </c>
      <c r="I121" s="14">
        <f>H121*0.7</f>
        <v>19468190</v>
      </c>
      <c r="J121" s="8">
        <f>H121*0.09</f>
        <v>2503053</v>
      </c>
      <c r="K121" s="8">
        <f>H121*0.21</f>
        <v>5840457</v>
      </c>
      <c r="L121" s="7">
        <f>SUM(M121:O121)</f>
        <v>0</v>
      </c>
      <c r="M121" s="14">
        <f t="shared" ref="M121:O123" si="46">E121-I121</f>
        <v>0</v>
      </c>
      <c r="N121" s="8">
        <f t="shared" si="46"/>
        <v>0</v>
      </c>
      <c r="O121" s="8">
        <f t="shared" si="46"/>
        <v>0</v>
      </c>
    </row>
    <row r="122" spans="2:18" x14ac:dyDescent="0.3">
      <c r="B122" s="163"/>
      <c r="C122" s="110" t="s">
        <v>9</v>
      </c>
      <c r="D122" s="7">
        <v>9238300</v>
      </c>
      <c r="E122" s="8">
        <f t="shared" si="43"/>
        <v>6466810</v>
      </c>
      <c r="F122" s="8">
        <f t="shared" si="44"/>
        <v>831447</v>
      </c>
      <c r="G122" s="8">
        <f t="shared" si="45"/>
        <v>1940043</v>
      </c>
      <c r="H122" s="36">
        <v>9058230</v>
      </c>
      <c r="I122" s="14">
        <f>H122*0.7</f>
        <v>6340761</v>
      </c>
      <c r="J122" s="8">
        <f>H122*0.09</f>
        <v>815240.7</v>
      </c>
      <c r="K122" s="8">
        <f>H122*0.21</f>
        <v>1902228.2999999998</v>
      </c>
      <c r="L122" s="7">
        <f>SUM(M122:O122)</f>
        <v>180070.00000000023</v>
      </c>
      <c r="M122" s="8">
        <f t="shared" si="46"/>
        <v>126049</v>
      </c>
      <c r="N122" s="8">
        <f t="shared" si="46"/>
        <v>16206.300000000047</v>
      </c>
      <c r="O122" s="8">
        <f t="shared" si="46"/>
        <v>37814.700000000186</v>
      </c>
    </row>
    <row r="123" spans="2:18" ht="20.25" customHeight="1" x14ac:dyDescent="0.3">
      <c r="B123" s="163"/>
      <c r="C123" s="110" t="s">
        <v>0</v>
      </c>
      <c r="D123" s="7">
        <v>247950000</v>
      </c>
      <c r="E123" s="8">
        <f t="shared" si="43"/>
        <v>173565000</v>
      </c>
      <c r="F123" s="8">
        <f t="shared" si="44"/>
        <v>22315500</v>
      </c>
      <c r="G123" s="8">
        <f t="shared" si="45"/>
        <v>52069500</v>
      </c>
      <c r="H123" s="36">
        <v>247143563</v>
      </c>
      <c r="I123" s="14">
        <f>H123*0.7</f>
        <v>173000494.09999999</v>
      </c>
      <c r="J123" s="8">
        <f>H123*0.09</f>
        <v>22242920.669999998</v>
      </c>
      <c r="K123" s="8">
        <f>H123*0.21</f>
        <v>51900148.229999997</v>
      </c>
      <c r="L123" s="7">
        <f>SUM(M123:O123)</f>
        <v>806437.00000001118</v>
      </c>
      <c r="M123" s="8">
        <f t="shared" si="46"/>
        <v>564505.90000000596</v>
      </c>
      <c r="N123" s="8">
        <f t="shared" si="46"/>
        <v>72579.330000001937</v>
      </c>
      <c r="O123" s="8">
        <f t="shared" si="46"/>
        <v>169351.77000000328</v>
      </c>
    </row>
    <row r="126" spans="2:18" x14ac:dyDescent="0.3">
      <c r="L126" s="149"/>
    </row>
  </sheetData>
  <sheetProtection password="DE8E" sheet="1" objects="1" scenarios="1"/>
  <mergeCells count="81">
    <mergeCell ref="B8:B11"/>
    <mergeCell ref="D5:I5"/>
    <mergeCell ref="J5:O5"/>
    <mergeCell ref="P5:U5"/>
    <mergeCell ref="B2:T2"/>
    <mergeCell ref="B7:C7"/>
    <mergeCell ref="B5:C6"/>
    <mergeCell ref="L38:O38"/>
    <mergeCell ref="B22:B25"/>
    <mergeCell ref="B29:C30"/>
    <mergeCell ref="D29:G29"/>
    <mergeCell ref="H29:K29"/>
    <mergeCell ref="L29:O29"/>
    <mergeCell ref="B31:C31"/>
    <mergeCell ref="B32:B34"/>
    <mergeCell ref="B38:C39"/>
    <mergeCell ref="D38:G38"/>
    <mergeCell ref="H38:K38"/>
    <mergeCell ref="L58:O58"/>
    <mergeCell ref="B40:C40"/>
    <mergeCell ref="B41:B44"/>
    <mergeCell ref="B48:C49"/>
    <mergeCell ref="D48:G48"/>
    <mergeCell ref="H48:K48"/>
    <mergeCell ref="L48:O48"/>
    <mergeCell ref="B50:C50"/>
    <mergeCell ref="B51:B54"/>
    <mergeCell ref="B58:C59"/>
    <mergeCell ref="D58:G58"/>
    <mergeCell ref="H58:K58"/>
    <mergeCell ref="H77:K77"/>
    <mergeCell ref="L77:O77"/>
    <mergeCell ref="B60:C60"/>
    <mergeCell ref="B61:B63"/>
    <mergeCell ref="B67:C68"/>
    <mergeCell ref="D67:G67"/>
    <mergeCell ref="H67:K67"/>
    <mergeCell ref="L67:O67"/>
    <mergeCell ref="B89:B92"/>
    <mergeCell ref="B69:C69"/>
    <mergeCell ref="B70:B73"/>
    <mergeCell ref="B77:C78"/>
    <mergeCell ref="D77:G77"/>
    <mergeCell ref="B79:C79"/>
    <mergeCell ref="B80:B81"/>
    <mergeCell ref="B82:B83"/>
    <mergeCell ref="B84:B86"/>
    <mergeCell ref="B87:B88"/>
    <mergeCell ref="L104:O104"/>
    <mergeCell ref="B106:C106"/>
    <mergeCell ref="B107:B108"/>
    <mergeCell ref="B96:C97"/>
    <mergeCell ref="D96:G96"/>
    <mergeCell ref="H96:K96"/>
    <mergeCell ref="L96:O96"/>
    <mergeCell ref="B98:C98"/>
    <mergeCell ref="B99:B100"/>
    <mergeCell ref="B109:B110"/>
    <mergeCell ref="B111:B113"/>
    <mergeCell ref="B104:C105"/>
    <mergeCell ref="D104:G104"/>
    <mergeCell ref="H104:K104"/>
    <mergeCell ref="I15:M15"/>
    <mergeCell ref="N15:R15"/>
    <mergeCell ref="U15:U16"/>
    <mergeCell ref="Q29:Q30"/>
    <mergeCell ref="B15:C16"/>
    <mergeCell ref="B17:C17"/>
    <mergeCell ref="B18:B21"/>
    <mergeCell ref="D15:H15"/>
    <mergeCell ref="Q89:Q92"/>
    <mergeCell ref="Q80:Q81"/>
    <mergeCell ref="Q82:Q83"/>
    <mergeCell ref="Q84:Q86"/>
    <mergeCell ref="Q87:Q88"/>
    <mergeCell ref="B120:B123"/>
    <mergeCell ref="B117:C118"/>
    <mergeCell ref="D117:G117"/>
    <mergeCell ref="H117:K117"/>
    <mergeCell ref="L117:O117"/>
    <mergeCell ref="B119:C119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2019 세입총괄</vt:lpstr>
      <vt:lpstr>2019 세출총괄</vt:lpstr>
      <vt:lpstr>'2019 세입총괄'!Print_Area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2020-02-18T00:30:40Z</cp:lastPrinted>
  <dcterms:created xsi:type="dcterms:W3CDTF">2019-12-18T06:17:18Z</dcterms:created>
  <dcterms:modified xsi:type="dcterms:W3CDTF">2020-04-28T02:31:27Z</dcterms:modified>
</cp:coreProperties>
</file>